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20" windowHeight="6285" activeTab="0"/>
  </bookViews>
  <sheets>
    <sheet name="Sheet1" sheetId="1" r:id="rId1"/>
  </sheets>
  <definedNames>
    <definedName name="breakeven">'Sheet1'!$E$7</definedName>
    <definedName name="max_cars">'Sheet1'!$H$7</definedName>
    <definedName name="P">'Sheet1'!$K$7</definedName>
    <definedName name="risk">'Sheet1'!$K$6</definedName>
    <definedName name="size">'Sheet1'!#REF!</definedName>
    <definedName name="stoploss">'Sheet1'!$E$6</definedName>
    <definedName name="sweep">'Sheet1'!$P$8</definedName>
    <definedName name="target">'Sheet1'!$E$8</definedName>
  </definedNames>
  <calcPr fullCalcOnLoad="1"/>
</workbook>
</file>

<file path=xl/sharedStrings.xml><?xml version="1.0" encoding="utf-8"?>
<sst xmlns="http://schemas.openxmlformats.org/spreadsheetml/2006/main" count="344" uniqueCount="71">
  <si>
    <t>date</t>
  </si>
  <si>
    <t>trade</t>
  </si>
  <si>
    <t>MFE</t>
  </si>
  <si>
    <t>dot1</t>
  </si>
  <si>
    <t>wins</t>
  </si>
  <si>
    <t>losses</t>
  </si>
  <si>
    <t>tradecount</t>
  </si>
  <si>
    <t>trades/wk</t>
  </si>
  <si>
    <t>expectancy</t>
  </si>
  <si>
    <t>max</t>
  </si>
  <si>
    <t>avg</t>
  </si>
  <si>
    <t>median</t>
  </si>
  <si>
    <t>NET</t>
  </si>
  <si>
    <t>total points</t>
  </si>
  <si>
    <t>avg points</t>
  </si>
  <si>
    <t>NET PROFIT</t>
  </si>
  <si>
    <t>per trade</t>
  </si>
  <si>
    <t>win/loss ratio</t>
  </si>
  <si>
    <t>events</t>
  </si>
  <si>
    <t>non-events</t>
  </si>
  <si>
    <t>% of all trades</t>
  </si>
  <si>
    <t>% of events</t>
  </si>
  <si>
    <t>rules:</t>
  </si>
  <si>
    <t>:1</t>
  </si>
  <si>
    <t>best 20</t>
  </si>
  <si>
    <t>avg20</t>
  </si>
  <si>
    <t>worst 20</t>
  </si>
  <si>
    <t>dot2</t>
  </si>
  <si>
    <t xml:space="preserve">Enter basetrade at dot1, dot2, or pimple.  Stoploss 3 tics past swing. </t>
  </si>
  <si>
    <t xml:space="preserve">No long if already long.  Take longs if short, without ending short. </t>
  </si>
  <si>
    <t>measurements from dot swing, rounded down</t>
  </si>
  <si>
    <t>dataset 2004-2005 handcharts</t>
  </si>
  <si>
    <t>P</t>
  </si>
  <si>
    <t>DOT2</t>
  </si>
  <si>
    <t>DOT1</t>
  </si>
  <si>
    <t>TR</t>
  </si>
  <si>
    <t>BAL</t>
  </si>
  <si>
    <t>IR</t>
  </si>
  <si>
    <t>points</t>
  </si>
  <si>
    <t>trailing stop</t>
  </si>
  <si>
    <t>avg 20</t>
  </si>
  <si>
    <t>multiplier:</t>
  </si>
  <si>
    <t>one car</t>
  </si>
  <si>
    <t>max # cars:</t>
  </si>
  <si>
    <t>Trailing stop 3 tics below last 2 lows, once raised may not be lowered.</t>
  </si>
  <si>
    <t>position size formula:</t>
  </si>
  <si>
    <t>parlaying:</t>
  </si>
  <si>
    <t>parlaying</t>
  </si>
  <si>
    <t>Trailing stop at 2-lows less 3 tics</t>
  </si>
  <si>
    <t>Basetrade Stats v.5 Longs only</t>
  </si>
  <si>
    <t xml:space="preserve">TR = </t>
  </si>
  <si>
    <t xml:space="preserve">P = </t>
  </si>
  <si>
    <t xml:space="preserve">IR = </t>
  </si>
  <si>
    <t xml:space="preserve">Total Risk capital </t>
  </si>
  <si>
    <t>Profit not yet added to TR</t>
  </si>
  <si>
    <t>Individual Risk limit for next trade</t>
  </si>
  <si>
    <t>size</t>
  </si>
  <si>
    <t>best20 parlayer</t>
  </si>
  <si>
    <t>worst20 parlayer</t>
  </si>
  <si>
    <t>Stoploss=</t>
  </si>
  <si>
    <t>take profit at target of:</t>
  </si>
  <si>
    <t>starting TR:</t>
  </si>
  <si>
    <t>max cars:</t>
  </si>
  <si>
    <t>risk what % of TR:</t>
  </si>
  <si>
    <t>risk what % of P:</t>
  </si>
  <si>
    <t>sweep P to TR at what %TR:</t>
  </si>
  <si>
    <t>Stopped@</t>
  </si>
  <si>
    <t>TR zenith</t>
  </si>
  <si>
    <t>Exit on original stop, on profit target or at trailing stop, whichever comes first.</t>
  </si>
  <si>
    <t>NOTE: adjust gray values to see probable results in blue summary and in equity curves:</t>
  </si>
  <si>
    <t>Worst case breakeven after MFE of: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</si>
</sst>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&quot;$&quot;#,##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Arial"/>
      <family val="0"/>
    </font>
    <font>
      <b/>
      <sz val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9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0" fontId="1" fillId="3" borderId="0" xfId="0" applyFont="1" applyFill="1" applyAlignment="1" applyProtection="1">
      <alignment/>
      <protection locked="0"/>
    </xf>
    <xf numFmtId="164" fontId="0" fillId="4" borderId="0" xfId="0" applyNumberFormat="1" applyFill="1" applyAlignment="1">
      <alignment/>
    </xf>
    <xf numFmtId="0" fontId="0" fillId="4" borderId="0" xfId="0" applyFill="1" applyAlignment="1">
      <alignment/>
    </xf>
    <xf numFmtId="0" fontId="0" fillId="2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9" fontId="0" fillId="2" borderId="0" xfId="0" applyNumberFormat="1" applyFont="1" applyFill="1" applyAlignment="1">
      <alignment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2" borderId="1" xfId="0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0" fillId="2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0" fontId="0" fillId="2" borderId="5" xfId="0" applyFill="1" applyBorder="1" applyAlignment="1">
      <alignment/>
    </xf>
    <xf numFmtId="0" fontId="1" fillId="2" borderId="6" xfId="0" applyFont="1" applyFill="1" applyBorder="1" applyAlignment="1">
      <alignment horizontal="right"/>
    </xf>
    <xf numFmtId="0" fontId="0" fillId="2" borderId="7" xfId="0" applyFill="1" applyBorder="1" applyAlignment="1">
      <alignment/>
    </xf>
    <xf numFmtId="2" fontId="0" fillId="2" borderId="7" xfId="0" applyNumberFormat="1" applyFill="1" applyBorder="1" applyAlignment="1">
      <alignment/>
    </xf>
    <xf numFmtId="0" fontId="0" fillId="2" borderId="8" xfId="0" applyFill="1" applyBorder="1" applyAlignment="1">
      <alignment/>
    </xf>
    <xf numFmtId="1" fontId="0" fillId="2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4" borderId="0" xfId="0" applyFill="1" applyAlignment="1">
      <alignment horizontal="right"/>
    </xf>
    <xf numFmtId="164" fontId="3" fillId="0" borderId="0" xfId="20" applyNumberFormat="1" applyFont="1" applyAlignment="1">
      <alignment/>
    </xf>
    <xf numFmtId="168" fontId="0" fillId="0" borderId="0" xfId="0" applyNumberFormat="1" applyAlignment="1">
      <alignment/>
    </xf>
    <xf numFmtId="168" fontId="0" fillId="3" borderId="0" xfId="0" applyNumberFormat="1" applyFont="1" applyFill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3" fontId="0" fillId="0" borderId="0" xfId="0" applyNumberFormat="1" applyAlignment="1">
      <alignment horizontal="right"/>
    </xf>
    <xf numFmtId="168" fontId="1" fillId="2" borderId="0" xfId="0" applyNumberFormat="1" applyFont="1" applyFill="1" applyAlignment="1">
      <alignment/>
    </xf>
    <xf numFmtId="168" fontId="0" fillId="2" borderId="0" xfId="0" applyNumberFormat="1" applyFill="1" applyAlignment="1">
      <alignment/>
    </xf>
    <xf numFmtId="2" fontId="1" fillId="2" borderId="0" xfId="0" applyNumberFormat="1" applyFont="1" applyFill="1" applyAlignment="1">
      <alignment horizontal="right"/>
    </xf>
    <xf numFmtId="9" fontId="0" fillId="3" borderId="0" xfId="0" applyNumberFormat="1" applyFont="1" applyFill="1" applyAlignment="1" applyProtection="1">
      <alignment horizontal="right"/>
      <protection locked="0"/>
    </xf>
    <xf numFmtId="9" fontId="0" fillId="3" borderId="0" xfId="0" applyNumberFormat="1" applyFont="1" applyFill="1" applyAlignment="1" applyProtection="1">
      <alignment/>
      <protection locked="0"/>
    </xf>
    <xf numFmtId="9" fontId="0" fillId="3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 applyProtection="1">
      <alignment/>
      <protection locked="0"/>
    </xf>
    <xf numFmtId="3" fontId="0" fillId="2" borderId="0" xfId="0" applyNumberFormat="1" applyFont="1" applyFill="1" applyAlignment="1">
      <alignment/>
    </xf>
    <xf numFmtId="0" fontId="1" fillId="0" borderId="0" xfId="0" applyFont="1" applyFill="1" applyAlignment="1" applyProtection="1">
      <alignment horizontal="right"/>
      <protection locked="0"/>
    </xf>
    <xf numFmtId="0" fontId="1" fillId="5" borderId="0" xfId="0" applyFont="1" applyFill="1" applyAlignment="1">
      <alignment horizontal="right"/>
    </xf>
    <xf numFmtId="0" fontId="1" fillId="6" borderId="0" xfId="0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equity, 1 car, in points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62"/>
          <c:w val="0.93575"/>
          <c:h val="0.92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Sheet1!$F$26:$F$299</c:f>
              <c:numCache/>
            </c:numRef>
          </c:val>
          <c:smooth val="0"/>
        </c:ser>
        <c:axId val="27088360"/>
        <c:axId val="42468649"/>
      </c:lineChart>
      <c:catAx>
        <c:axId val="27088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68649"/>
        <c:crosses val="autoZero"/>
        <c:auto val="1"/>
        <c:lblOffset val="100"/>
        <c:noMultiLvlLbl val="0"/>
      </c:catAx>
      <c:valAx>
        <c:axId val="424686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883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equity, position size by IR formula</a:t>
            </a:r>
          </a:p>
        </c:rich>
      </c:tx>
      <c:layout>
        <c:manualLayout>
          <c:xMode val="factor"/>
          <c:yMode val="factor"/>
          <c:x val="0.097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"/>
          <c:w val="1"/>
          <c:h val="0.938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Sheet1!$J$26:$J$299</c:f>
              <c:numCache/>
            </c:numRef>
          </c:val>
          <c:smooth val="0"/>
        </c:ser>
        <c:axId val="46673522"/>
        <c:axId val="17408515"/>
      </c:lineChart>
      <c:catAx>
        <c:axId val="46673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08515"/>
        <c:crosses val="autoZero"/>
        <c:auto val="1"/>
        <c:lblOffset val="100"/>
        <c:noMultiLvlLbl val="0"/>
      </c:catAx>
      <c:valAx>
        <c:axId val="174085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6735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5"/>
          <c:y val="0.4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10</xdr:row>
      <xdr:rowOff>28575</xdr:rowOff>
    </xdr:from>
    <xdr:to>
      <xdr:col>9</xdr:col>
      <xdr:colOff>685800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3305175" y="1647825"/>
        <a:ext cx="282892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714375</xdr:colOff>
      <xdr:row>10</xdr:row>
      <xdr:rowOff>19050</xdr:rowOff>
    </xdr:from>
    <xdr:to>
      <xdr:col>13</xdr:col>
      <xdr:colOff>590550</xdr:colOff>
      <xdr:row>23</xdr:row>
      <xdr:rowOff>0</xdr:rowOff>
    </xdr:to>
    <xdr:graphicFrame>
      <xdr:nvGraphicFramePr>
        <xdr:cNvPr id="2" name="Chart 7"/>
        <xdr:cNvGraphicFramePr/>
      </xdr:nvGraphicFramePr>
      <xdr:xfrm>
        <a:off x="6162675" y="1638300"/>
        <a:ext cx="2924175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onkeys.dacharts.com/handchart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9"/>
  <sheetViews>
    <sheetView tabSelected="1" workbookViewId="0" topLeftCell="A130">
      <selection activeCell="H8" sqref="H8"/>
    </sheetView>
  </sheetViews>
  <sheetFormatPr defaultColWidth="9.140625" defaultRowHeight="12.75"/>
  <cols>
    <col min="1" max="1" width="11.57421875" style="1" customWidth="1"/>
    <col min="3" max="3" width="6.7109375" style="0" customWidth="1"/>
    <col min="4" max="4" width="10.7109375" style="0" customWidth="1"/>
    <col min="5" max="5" width="10.421875" style="0" customWidth="1"/>
    <col min="6" max="6" width="7.421875" style="0" customWidth="1"/>
    <col min="7" max="7" width="9.421875" style="0" customWidth="1"/>
    <col min="8" max="8" width="8.00390625" style="0" customWidth="1"/>
    <col min="9" max="9" width="8.28125" style="33" customWidth="1"/>
    <col min="10" max="10" width="11.8515625" style="0" customWidth="1"/>
    <col min="11" max="11" width="11.28125" style="0" customWidth="1"/>
    <col min="12" max="12" width="11.00390625" style="0" customWidth="1"/>
    <col min="13" max="14" width="11.57421875" style="0" customWidth="1"/>
    <col min="15" max="15" width="12.7109375" style="0" customWidth="1"/>
  </cols>
  <sheetData>
    <row r="1" spans="1:6" ht="12.75">
      <c r="A1" s="20" t="s">
        <v>49</v>
      </c>
      <c r="E1" s="16" t="s">
        <v>22</v>
      </c>
      <c r="F1" t="s">
        <v>28</v>
      </c>
    </row>
    <row r="2" spans="1:6" ht="12.75">
      <c r="A2" s="20" t="s">
        <v>48</v>
      </c>
      <c r="F2" t="s">
        <v>29</v>
      </c>
    </row>
    <row r="3" spans="1:6" ht="12.75">
      <c r="A3" s="35" t="s">
        <v>31</v>
      </c>
      <c r="F3" t="s">
        <v>44</v>
      </c>
    </row>
    <row r="4" spans="1:6" ht="12.75">
      <c r="A4" s="1" t="s">
        <v>30</v>
      </c>
      <c r="F4" t="s">
        <v>68</v>
      </c>
    </row>
    <row r="5" spans="4:11" s="53" customFormat="1" ht="12.75">
      <c r="D5" s="10" t="s">
        <v>69</v>
      </c>
      <c r="E5" s="11"/>
      <c r="F5" s="11"/>
      <c r="G5" s="11"/>
      <c r="H5" s="11"/>
      <c r="I5" s="34"/>
      <c r="J5" s="11"/>
      <c r="K5" s="11"/>
    </row>
    <row r="6" spans="1:13" s="2" customFormat="1" ht="12.75">
      <c r="A6" s="18"/>
      <c r="B6" s="19"/>
      <c r="C6" s="19"/>
      <c r="D6" s="16" t="s">
        <v>59</v>
      </c>
      <c r="E6" s="9">
        <v>3</v>
      </c>
      <c r="G6" s="16" t="s">
        <v>61</v>
      </c>
      <c r="H6" s="37">
        <v>10000</v>
      </c>
      <c r="J6" s="16" t="s">
        <v>63</v>
      </c>
      <c r="K6" s="43">
        <v>0.04</v>
      </c>
      <c r="L6" s="16" t="s">
        <v>50</v>
      </c>
      <c r="M6" s="2" t="s">
        <v>53</v>
      </c>
    </row>
    <row r="7" spans="2:13" s="2" customFormat="1" ht="12.75">
      <c r="B7" s="19"/>
      <c r="C7" s="19"/>
      <c r="D7" s="15" t="s">
        <v>70</v>
      </c>
      <c r="E7" s="9">
        <v>6</v>
      </c>
      <c r="G7" s="16" t="s">
        <v>62</v>
      </c>
      <c r="H7" s="38">
        <v>100</v>
      </c>
      <c r="J7" s="16" t="s">
        <v>64</v>
      </c>
      <c r="K7" s="44">
        <v>0.25</v>
      </c>
      <c r="L7" s="16" t="s">
        <v>51</v>
      </c>
      <c r="M7" s="2" t="s">
        <v>54</v>
      </c>
    </row>
    <row r="8" spans="1:16" s="2" customFormat="1" ht="12.75">
      <c r="A8" s="18"/>
      <c r="B8" s="19"/>
      <c r="C8" s="19"/>
      <c r="D8" s="16" t="s">
        <v>60</v>
      </c>
      <c r="E8" s="9">
        <v>10</v>
      </c>
      <c r="J8" s="16" t="s">
        <v>65</v>
      </c>
      <c r="K8" s="45">
        <v>0.25</v>
      </c>
      <c r="L8" s="16" t="s">
        <v>52</v>
      </c>
      <c r="M8" s="2" t="s">
        <v>55</v>
      </c>
      <c r="O8" s="46" t="s">
        <v>41</v>
      </c>
      <c r="P8" s="47">
        <f>1+K8</f>
        <v>1.25</v>
      </c>
    </row>
    <row r="9" spans="1:9" s="2" customFormat="1" ht="12.75">
      <c r="A9" s="3" t="s">
        <v>6</v>
      </c>
      <c r="B9" s="3" t="s">
        <v>4</v>
      </c>
      <c r="C9" s="3" t="s">
        <v>5</v>
      </c>
      <c r="D9" s="3" t="s">
        <v>19</v>
      </c>
      <c r="E9" s="3" t="s">
        <v>18</v>
      </c>
      <c r="I9" s="16"/>
    </row>
    <row r="10" spans="1:12" s="2" customFormat="1" ht="12.75">
      <c r="A10" s="12">
        <f>SUM(B10:D10)</f>
        <v>274</v>
      </c>
      <c r="B10" s="12">
        <f>COUNTIF(E26:E299,"&gt;0")</f>
        <v>92</v>
      </c>
      <c r="C10" s="12">
        <f>COUNTIF(E26:E299,"&lt;0")</f>
        <v>92</v>
      </c>
      <c r="D10" s="12">
        <f>COUNTIF(E26:E299,"=0")</f>
        <v>90</v>
      </c>
      <c r="E10" s="4">
        <f>B10+C10</f>
        <v>184</v>
      </c>
      <c r="K10" s="49" t="s">
        <v>45</v>
      </c>
      <c r="L10" s="2" t="str">
        <f>CONCATENATE("IR = ",TEXT(K6,".00"),"TR + ",TEXT(K7,".00"),"P")</f>
        <v>IR = .04TR + .25P</v>
      </c>
    </row>
    <row r="11" spans="1:9" s="2" customFormat="1" ht="12.75">
      <c r="A11" s="3" t="s">
        <v>20</v>
      </c>
      <c r="B11" s="6">
        <f>B10/A10</f>
        <v>0.3357664233576642</v>
      </c>
      <c r="C11" s="6">
        <f>C10/A10</f>
        <v>0.3357664233576642</v>
      </c>
      <c r="D11" s="6">
        <f>D10/A10</f>
        <v>0.3284671532846715</v>
      </c>
      <c r="E11" s="4"/>
      <c r="I11" s="16"/>
    </row>
    <row r="12" spans="1:9" s="2" customFormat="1" ht="12.75">
      <c r="A12" s="3" t="s">
        <v>21</v>
      </c>
      <c r="B12" s="14">
        <f>B10/E10</f>
        <v>0.5</v>
      </c>
      <c r="C12" s="14">
        <f>C10/E10</f>
        <v>0.5</v>
      </c>
      <c r="D12" s="4"/>
      <c r="E12" s="4"/>
      <c r="I12" s="16"/>
    </row>
    <row r="13" spans="1:9" s="2" customFormat="1" ht="12.75">
      <c r="A13" s="3" t="s">
        <v>13</v>
      </c>
      <c r="B13" s="5">
        <f>SUMIF(E26:E299,"&gt;0")</f>
        <v>860</v>
      </c>
      <c r="C13" s="5">
        <f>SUMIF(E26:E299,"&lt;0")</f>
        <v>-276</v>
      </c>
      <c r="D13" s="5"/>
      <c r="E13" s="4"/>
      <c r="I13" s="16"/>
    </row>
    <row r="14" spans="1:9" s="2" customFormat="1" ht="12.75">
      <c r="A14" s="3" t="s">
        <v>14</v>
      </c>
      <c r="B14" s="7">
        <f>B13/B10</f>
        <v>9.347826086956522</v>
      </c>
      <c r="C14" s="7">
        <f>C13/C10</f>
        <v>-3</v>
      </c>
      <c r="D14" s="8"/>
      <c r="E14" s="4"/>
      <c r="I14" s="16"/>
    </row>
    <row r="15" spans="1:9" s="2" customFormat="1" ht="12.75">
      <c r="A15" s="3" t="s">
        <v>17</v>
      </c>
      <c r="B15" s="7">
        <f>B14/ABS(C14)</f>
        <v>3.1159420289855073</v>
      </c>
      <c r="C15" s="5" t="s">
        <v>23</v>
      </c>
      <c r="D15" s="5"/>
      <c r="E15" s="4"/>
      <c r="I15" s="16"/>
    </row>
    <row r="16" spans="1:9" s="2" customFormat="1" ht="12.75">
      <c r="A16" s="3" t="s">
        <v>15</v>
      </c>
      <c r="B16" s="4">
        <f>SUM(B13:C13)</f>
        <v>584</v>
      </c>
      <c r="C16" s="5" t="s">
        <v>38</v>
      </c>
      <c r="D16" s="8" t="s">
        <v>46</v>
      </c>
      <c r="E16" s="40">
        <f>J299</f>
        <v>2000250</v>
      </c>
      <c r="I16" s="16"/>
    </row>
    <row r="17" spans="1:9" s="2" customFormat="1" ht="12.75">
      <c r="A17" s="3" t="s">
        <v>8</v>
      </c>
      <c r="B17" s="7">
        <f>B16/A10</f>
        <v>2.1313868613138687</v>
      </c>
      <c r="C17" s="5" t="s">
        <v>16</v>
      </c>
      <c r="D17" s="8" t="s">
        <v>43</v>
      </c>
      <c r="E17" s="48">
        <f>MAX(H26:H299)</f>
        <v>100</v>
      </c>
      <c r="I17" s="16"/>
    </row>
    <row r="18" spans="1:9" s="2" customFormat="1" ht="12.75">
      <c r="A18" s="3" t="s">
        <v>7</v>
      </c>
      <c r="B18" s="13">
        <f>A10/104</f>
        <v>2.6346153846153846</v>
      </c>
      <c r="C18" s="4"/>
      <c r="D18" s="4"/>
      <c r="E18" s="4"/>
      <c r="I18" s="16"/>
    </row>
    <row r="19" spans="1:9" s="2" customFormat="1" ht="12.75">
      <c r="A19" s="21"/>
      <c r="B19" s="22" t="s">
        <v>9</v>
      </c>
      <c r="C19" s="22" t="s">
        <v>10</v>
      </c>
      <c r="D19" s="23" t="s">
        <v>11</v>
      </c>
      <c r="E19" s="4"/>
      <c r="I19" s="16"/>
    </row>
    <row r="20" spans="1:9" s="2" customFormat="1" ht="12.75">
      <c r="A20" s="24" t="s">
        <v>2</v>
      </c>
      <c r="B20" s="25">
        <f>MAX(C26:C299)</f>
        <v>56</v>
      </c>
      <c r="C20" s="26">
        <f>AVERAGE(C26:C299)</f>
        <v>10.85036496350365</v>
      </c>
      <c r="D20" s="27">
        <f>MEDIAN(C26:C299)</f>
        <v>8</v>
      </c>
      <c r="E20" s="4"/>
      <c r="I20" s="16"/>
    </row>
    <row r="21" spans="1:9" s="2" customFormat="1" ht="12.75">
      <c r="A21" s="28" t="s">
        <v>39</v>
      </c>
      <c r="B21" s="29">
        <f>MAX(D26:D299)</f>
        <v>48</v>
      </c>
      <c r="C21" s="30">
        <f>AVERAGE(D26:D299)</f>
        <v>10.685714285714285</v>
      </c>
      <c r="D21" s="31">
        <f>MEDIAN(D26:D299)</f>
        <v>7</v>
      </c>
      <c r="E21" s="4"/>
      <c r="I21" s="16"/>
    </row>
    <row r="22" spans="1:9" s="2" customFormat="1" ht="12.75">
      <c r="A22" s="3" t="s">
        <v>24</v>
      </c>
      <c r="B22" s="32">
        <f>MAX(G26:G299)</f>
        <v>94</v>
      </c>
      <c r="C22" s="4"/>
      <c r="D22" s="3" t="s">
        <v>57</v>
      </c>
      <c r="E22" s="41">
        <f>MAX(O26:O299)</f>
        <v>470000</v>
      </c>
      <c r="I22" s="16"/>
    </row>
    <row r="23" spans="1:5" s="2" customFormat="1" ht="12.75">
      <c r="A23" s="42" t="s">
        <v>26</v>
      </c>
      <c r="B23" s="32">
        <f>MIN(G26:G299)</f>
        <v>-4</v>
      </c>
      <c r="C23" s="4"/>
      <c r="D23" s="52" t="s">
        <v>58</v>
      </c>
      <c r="E23" s="41">
        <f>MIN(O26:O299)</f>
        <v>-21700</v>
      </c>
    </row>
    <row r="24" spans="5:13" s="2" customFormat="1" ht="12.75">
      <c r="E24" s="50"/>
      <c r="F24" s="50" t="s">
        <v>42</v>
      </c>
      <c r="G24" s="50"/>
      <c r="H24" s="51"/>
      <c r="I24" s="51" t="s">
        <v>47</v>
      </c>
      <c r="J24" s="51"/>
      <c r="L24" s="16"/>
      <c r="M24" s="16"/>
    </row>
    <row r="25" spans="1:15" s="16" customFormat="1" ht="12.75">
      <c r="A25" s="15" t="s">
        <v>0</v>
      </c>
      <c r="B25" s="17" t="s">
        <v>1</v>
      </c>
      <c r="C25" s="16" t="s">
        <v>2</v>
      </c>
      <c r="D25" s="16" t="s">
        <v>66</v>
      </c>
      <c r="E25" s="50" t="s">
        <v>12</v>
      </c>
      <c r="F25" s="50" t="s">
        <v>36</v>
      </c>
      <c r="G25" s="50" t="s">
        <v>25</v>
      </c>
      <c r="H25" s="51" t="s">
        <v>56</v>
      </c>
      <c r="I25" s="51" t="s">
        <v>12</v>
      </c>
      <c r="J25" s="51" t="s">
        <v>36</v>
      </c>
      <c r="K25" s="16" t="s">
        <v>35</v>
      </c>
      <c r="L25" s="16" t="s">
        <v>32</v>
      </c>
      <c r="M25" s="16" t="s">
        <v>37</v>
      </c>
      <c r="N25" s="16" t="s">
        <v>67</v>
      </c>
      <c r="O25" s="16" t="s">
        <v>40</v>
      </c>
    </row>
    <row r="26" spans="1:14" ht="12.75">
      <c r="A26" s="1">
        <v>37993</v>
      </c>
      <c r="B26" t="s">
        <v>3</v>
      </c>
      <c r="C26">
        <v>11</v>
      </c>
      <c r="D26">
        <v>6</v>
      </c>
      <c r="E26">
        <f>IF(C26&lt;breakeven,-1*stoploss,IF(C26&gt;=target+3,target,MAX((D26-3),0)))</f>
        <v>3</v>
      </c>
      <c r="F26">
        <f>E26</f>
        <v>3</v>
      </c>
      <c r="H26" s="39">
        <f>INT((H6*risk)/(50*stoploss))</f>
        <v>2</v>
      </c>
      <c r="I26" s="36">
        <f aca="true" t="shared" si="0" ref="I26:I89">H26*E26*50</f>
        <v>300</v>
      </c>
      <c r="J26" s="36">
        <f>H6+I26</f>
        <v>10300</v>
      </c>
      <c r="K26" s="36">
        <f>IF((J26&gt;=(H6*sweep)),J26,H6)</f>
        <v>10000</v>
      </c>
      <c r="L26" s="36">
        <f>IF((J26&gt;=(H6*sweep)),0,(J26-K26))</f>
        <v>300</v>
      </c>
      <c r="M26" s="36">
        <f>K26*risk+L26*P</f>
        <v>475</v>
      </c>
      <c r="N26" s="36">
        <f>H6</f>
        <v>10000</v>
      </c>
    </row>
    <row r="27" spans="1:14" ht="12.75">
      <c r="A27" s="1">
        <v>37995</v>
      </c>
      <c r="B27" t="s">
        <v>27</v>
      </c>
      <c r="C27">
        <v>8</v>
      </c>
      <c r="E27">
        <f aca="true" t="shared" si="1" ref="E27:E90">IF(C27&lt;breakeven,-1*stoploss,IF(C27&gt;=target+3,target,MAX((D27-3),0)))</f>
        <v>0</v>
      </c>
      <c r="F27">
        <f>E27+F26</f>
        <v>3</v>
      </c>
      <c r="H27" s="39">
        <f>MIN((INT(M26/(50*stoploss))),max_cars)</f>
        <v>3</v>
      </c>
      <c r="I27" s="36">
        <f t="shared" si="0"/>
        <v>0</v>
      </c>
      <c r="J27" s="36">
        <f>J26+I27</f>
        <v>10300</v>
      </c>
      <c r="K27" s="36">
        <f aca="true" t="shared" si="2" ref="K27:K32">IF((J27&lt;N26),J27,IF((J27&gt;=K26*sweep),J27,N26))</f>
        <v>10000</v>
      </c>
      <c r="L27" s="36">
        <f>IF((J27&lt;N26),0,IF((J27&gt;=K26*sweep),0,(J27-K27)))</f>
        <v>300</v>
      </c>
      <c r="M27" s="36">
        <f aca="true" t="shared" si="3" ref="M27:M90">K27*risk+L27*P</f>
        <v>475</v>
      </c>
      <c r="N27" s="36">
        <f>MAX(K27,N26)</f>
        <v>10000</v>
      </c>
    </row>
    <row r="28" spans="1:14" ht="12.75">
      <c r="A28" s="1">
        <v>37995</v>
      </c>
      <c r="B28" t="s">
        <v>27</v>
      </c>
      <c r="C28">
        <v>9</v>
      </c>
      <c r="E28">
        <f t="shared" si="1"/>
        <v>0</v>
      </c>
      <c r="F28">
        <f aca="true" t="shared" si="4" ref="F28:F91">E28+F27</f>
        <v>3</v>
      </c>
      <c r="H28" s="39">
        <f aca="true" t="shared" si="5" ref="H28:H91">MIN((INT(M27/(50*stoploss))),max_cars)</f>
        <v>3</v>
      </c>
      <c r="I28" s="36">
        <f t="shared" si="0"/>
        <v>0</v>
      </c>
      <c r="J28" s="36">
        <f>J27+I28</f>
        <v>10300</v>
      </c>
      <c r="K28" s="36">
        <f t="shared" si="2"/>
        <v>10000</v>
      </c>
      <c r="L28" s="36">
        <f aca="true" t="shared" si="6" ref="L28:L43">IF((J28&lt;N27),0,IF((J28&gt;=K27*sweep),0,(J28-K28)))</f>
        <v>300</v>
      </c>
      <c r="M28" s="36">
        <f t="shared" si="3"/>
        <v>475</v>
      </c>
      <c r="N28" s="36">
        <f aca="true" t="shared" si="7" ref="N28:N91">MAX(K28,N27)</f>
        <v>10000</v>
      </c>
    </row>
    <row r="29" spans="1:14" ht="12.75">
      <c r="A29" s="1">
        <v>37999</v>
      </c>
      <c r="B29" t="s">
        <v>27</v>
      </c>
      <c r="C29">
        <v>28</v>
      </c>
      <c r="D29">
        <v>21</v>
      </c>
      <c r="E29">
        <f t="shared" si="1"/>
        <v>10</v>
      </c>
      <c r="F29">
        <f t="shared" si="4"/>
        <v>13</v>
      </c>
      <c r="H29" s="39">
        <f t="shared" si="5"/>
        <v>3</v>
      </c>
      <c r="I29" s="36">
        <f t="shared" si="0"/>
        <v>1500</v>
      </c>
      <c r="J29" s="36">
        <f aca="true" t="shared" si="8" ref="J29:J37">J28+I29</f>
        <v>11800</v>
      </c>
      <c r="K29" s="36">
        <f t="shared" si="2"/>
        <v>10000</v>
      </c>
      <c r="L29" s="36">
        <f t="shared" si="6"/>
        <v>1800</v>
      </c>
      <c r="M29" s="36">
        <f t="shared" si="3"/>
        <v>850</v>
      </c>
      <c r="N29" s="36">
        <f t="shared" si="7"/>
        <v>10000</v>
      </c>
    </row>
    <row r="30" spans="1:14" ht="12.75">
      <c r="A30" s="1">
        <v>38007</v>
      </c>
      <c r="B30" t="s">
        <v>27</v>
      </c>
      <c r="C30">
        <v>16</v>
      </c>
      <c r="D30">
        <v>9</v>
      </c>
      <c r="E30">
        <f t="shared" si="1"/>
        <v>10</v>
      </c>
      <c r="F30">
        <f t="shared" si="4"/>
        <v>23</v>
      </c>
      <c r="H30" s="39">
        <f t="shared" si="5"/>
        <v>5</v>
      </c>
      <c r="I30" s="36">
        <f t="shared" si="0"/>
        <v>2500</v>
      </c>
      <c r="J30" s="36">
        <f t="shared" si="8"/>
        <v>14300</v>
      </c>
      <c r="K30" s="36">
        <f t="shared" si="2"/>
        <v>14300</v>
      </c>
      <c r="L30" s="36">
        <f t="shared" si="6"/>
        <v>0</v>
      </c>
      <c r="M30" s="36">
        <f t="shared" si="3"/>
        <v>572</v>
      </c>
      <c r="N30" s="36">
        <f t="shared" si="7"/>
        <v>14300</v>
      </c>
    </row>
    <row r="31" spans="1:14" ht="12.75">
      <c r="A31" s="1">
        <v>38007</v>
      </c>
      <c r="B31" t="s">
        <v>32</v>
      </c>
      <c r="C31">
        <v>7</v>
      </c>
      <c r="E31">
        <f t="shared" si="1"/>
        <v>0</v>
      </c>
      <c r="F31">
        <f t="shared" si="4"/>
        <v>23</v>
      </c>
      <c r="H31" s="39">
        <f t="shared" si="5"/>
        <v>3</v>
      </c>
      <c r="I31" s="36">
        <f t="shared" si="0"/>
        <v>0</v>
      </c>
      <c r="J31" s="36">
        <f t="shared" si="8"/>
        <v>14300</v>
      </c>
      <c r="K31" s="36">
        <f t="shared" si="2"/>
        <v>14300</v>
      </c>
      <c r="L31" s="36">
        <f t="shared" si="6"/>
        <v>0</v>
      </c>
      <c r="M31" s="36">
        <f t="shared" si="3"/>
        <v>572</v>
      </c>
      <c r="N31" s="36">
        <f t="shared" si="7"/>
        <v>14300</v>
      </c>
    </row>
    <row r="32" spans="1:14" ht="12.75">
      <c r="A32" s="1">
        <v>38009</v>
      </c>
      <c r="B32" t="s">
        <v>27</v>
      </c>
      <c r="C32">
        <v>3</v>
      </c>
      <c r="E32">
        <f t="shared" si="1"/>
        <v>-3</v>
      </c>
      <c r="F32">
        <f t="shared" si="4"/>
        <v>20</v>
      </c>
      <c r="H32" s="39">
        <f t="shared" si="5"/>
        <v>3</v>
      </c>
      <c r="I32" s="36">
        <f t="shared" si="0"/>
        <v>-450</v>
      </c>
      <c r="J32" s="36">
        <f t="shared" si="8"/>
        <v>13850</v>
      </c>
      <c r="K32" s="36">
        <f t="shared" si="2"/>
        <v>13850</v>
      </c>
      <c r="L32" s="36">
        <f t="shared" si="6"/>
        <v>0</v>
      </c>
      <c r="M32" s="36">
        <f t="shared" si="3"/>
        <v>554</v>
      </c>
      <c r="N32" s="36">
        <f t="shared" si="7"/>
        <v>14300</v>
      </c>
    </row>
    <row r="33" spans="1:14" ht="12.75">
      <c r="A33" s="1">
        <v>38009</v>
      </c>
      <c r="B33" t="s">
        <v>32</v>
      </c>
      <c r="C33">
        <v>20</v>
      </c>
      <c r="D33">
        <v>7</v>
      </c>
      <c r="E33">
        <f t="shared" si="1"/>
        <v>10</v>
      </c>
      <c r="F33">
        <f t="shared" si="4"/>
        <v>30</v>
      </c>
      <c r="H33" s="39">
        <f t="shared" si="5"/>
        <v>3</v>
      </c>
      <c r="I33" s="36">
        <f t="shared" si="0"/>
        <v>1500</v>
      </c>
      <c r="J33" s="36">
        <f t="shared" si="8"/>
        <v>15350</v>
      </c>
      <c r="K33" s="36">
        <f>IF((J33&lt;N32),J33,IF((J33&gt;=K32*sweep),J33,N32))</f>
        <v>14300</v>
      </c>
      <c r="L33" s="36">
        <f t="shared" si="6"/>
        <v>1050</v>
      </c>
      <c r="M33" s="36">
        <f t="shared" si="3"/>
        <v>834.5</v>
      </c>
      <c r="N33" s="36">
        <f t="shared" si="7"/>
        <v>14300</v>
      </c>
    </row>
    <row r="34" spans="1:14" ht="12.75">
      <c r="A34" s="1">
        <v>38014</v>
      </c>
      <c r="B34" t="s">
        <v>27</v>
      </c>
      <c r="C34">
        <v>7</v>
      </c>
      <c r="E34">
        <f t="shared" si="1"/>
        <v>0</v>
      </c>
      <c r="F34">
        <f t="shared" si="4"/>
        <v>30</v>
      </c>
      <c r="H34" s="39">
        <f t="shared" si="5"/>
        <v>5</v>
      </c>
      <c r="I34" s="36">
        <f t="shared" si="0"/>
        <v>0</v>
      </c>
      <c r="J34" s="36">
        <f t="shared" si="8"/>
        <v>15350</v>
      </c>
      <c r="K34" s="36">
        <f aca="true" t="shared" si="9" ref="K34:K43">IF((J34&lt;N33),J34,IF((J34&gt;=K33*sweep),J34,N33))</f>
        <v>14300</v>
      </c>
      <c r="L34" s="36">
        <f t="shared" si="6"/>
        <v>1050</v>
      </c>
      <c r="M34" s="36">
        <f t="shared" si="3"/>
        <v>834.5</v>
      </c>
      <c r="N34" s="36">
        <f t="shared" si="7"/>
        <v>14300</v>
      </c>
    </row>
    <row r="35" spans="1:14" ht="12.75">
      <c r="A35" s="1">
        <v>38016</v>
      </c>
      <c r="B35" t="s">
        <v>3</v>
      </c>
      <c r="C35">
        <v>5</v>
      </c>
      <c r="E35">
        <f t="shared" si="1"/>
        <v>-3</v>
      </c>
      <c r="F35">
        <f t="shared" si="4"/>
        <v>27</v>
      </c>
      <c r="H35" s="39">
        <f t="shared" si="5"/>
        <v>5</v>
      </c>
      <c r="I35" s="36">
        <f t="shared" si="0"/>
        <v>-750</v>
      </c>
      <c r="J35" s="36">
        <f t="shared" si="8"/>
        <v>14600</v>
      </c>
      <c r="K35" s="36">
        <f t="shared" si="9"/>
        <v>14300</v>
      </c>
      <c r="L35" s="36">
        <f t="shared" si="6"/>
        <v>300</v>
      </c>
      <c r="M35" s="36">
        <f t="shared" si="3"/>
        <v>647</v>
      </c>
      <c r="N35" s="36">
        <f t="shared" si="7"/>
        <v>14300</v>
      </c>
    </row>
    <row r="36" spans="1:14" ht="12.75">
      <c r="A36" s="1">
        <v>38016</v>
      </c>
      <c r="B36" t="s">
        <v>32</v>
      </c>
      <c r="C36">
        <v>15</v>
      </c>
      <c r="D36">
        <v>4</v>
      </c>
      <c r="E36">
        <f t="shared" si="1"/>
        <v>10</v>
      </c>
      <c r="F36">
        <f t="shared" si="4"/>
        <v>37</v>
      </c>
      <c r="H36" s="39">
        <f t="shared" si="5"/>
        <v>4</v>
      </c>
      <c r="I36" s="36">
        <f t="shared" si="0"/>
        <v>2000</v>
      </c>
      <c r="J36" s="36">
        <f t="shared" si="8"/>
        <v>16600</v>
      </c>
      <c r="K36" s="36">
        <f t="shared" si="9"/>
        <v>14300</v>
      </c>
      <c r="L36" s="36">
        <f t="shared" si="6"/>
        <v>2300</v>
      </c>
      <c r="M36" s="36">
        <f t="shared" si="3"/>
        <v>1147</v>
      </c>
      <c r="N36" s="36">
        <f t="shared" si="7"/>
        <v>14300</v>
      </c>
    </row>
    <row r="37" spans="1:14" ht="12.75">
      <c r="A37" s="1">
        <v>38020</v>
      </c>
      <c r="B37" t="s">
        <v>27</v>
      </c>
      <c r="C37">
        <v>4</v>
      </c>
      <c r="E37">
        <f t="shared" si="1"/>
        <v>-3</v>
      </c>
      <c r="F37">
        <f t="shared" si="4"/>
        <v>34</v>
      </c>
      <c r="H37" s="39">
        <f t="shared" si="5"/>
        <v>7</v>
      </c>
      <c r="I37" s="36">
        <f t="shared" si="0"/>
        <v>-1050</v>
      </c>
      <c r="J37" s="36">
        <f t="shared" si="8"/>
        <v>15550</v>
      </c>
      <c r="K37" s="36">
        <f t="shared" si="9"/>
        <v>14300</v>
      </c>
      <c r="L37" s="36">
        <f t="shared" si="6"/>
        <v>1250</v>
      </c>
      <c r="M37" s="36">
        <f t="shared" si="3"/>
        <v>884.5</v>
      </c>
      <c r="N37" s="36">
        <f t="shared" si="7"/>
        <v>14300</v>
      </c>
    </row>
    <row r="38" spans="1:14" ht="12.75">
      <c r="A38" s="1">
        <v>38022</v>
      </c>
      <c r="B38" t="s">
        <v>3</v>
      </c>
      <c r="C38">
        <v>34</v>
      </c>
      <c r="D38">
        <v>27</v>
      </c>
      <c r="E38">
        <f t="shared" si="1"/>
        <v>10</v>
      </c>
      <c r="F38">
        <f t="shared" si="4"/>
        <v>44</v>
      </c>
      <c r="H38" s="39">
        <f t="shared" si="5"/>
        <v>5</v>
      </c>
      <c r="I38" s="36">
        <f t="shared" si="0"/>
        <v>2500</v>
      </c>
      <c r="J38" s="36">
        <f aca="true" t="shared" si="10" ref="J38:J101">J37+I38</f>
        <v>18050</v>
      </c>
      <c r="K38" s="36">
        <f t="shared" si="9"/>
        <v>18050</v>
      </c>
      <c r="L38" s="36">
        <f t="shared" si="6"/>
        <v>0</v>
      </c>
      <c r="M38" s="36">
        <f t="shared" si="3"/>
        <v>722</v>
      </c>
      <c r="N38" s="36">
        <f t="shared" si="7"/>
        <v>18050</v>
      </c>
    </row>
    <row r="39" spans="1:14" ht="12.75">
      <c r="A39" s="1">
        <v>38029</v>
      </c>
      <c r="B39" t="s">
        <v>27</v>
      </c>
      <c r="C39">
        <v>6</v>
      </c>
      <c r="E39">
        <f t="shared" si="1"/>
        <v>0</v>
      </c>
      <c r="F39">
        <f t="shared" si="4"/>
        <v>44</v>
      </c>
      <c r="H39" s="39">
        <f t="shared" si="5"/>
        <v>4</v>
      </c>
      <c r="I39" s="36">
        <f t="shared" si="0"/>
        <v>0</v>
      </c>
      <c r="J39" s="36">
        <f t="shared" si="10"/>
        <v>18050</v>
      </c>
      <c r="K39" s="36">
        <f t="shared" si="9"/>
        <v>18050</v>
      </c>
      <c r="L39" s="36">
        <f t="shared" si="6"/>
        <v>0</v>
      </c>
      <c r="M39" s="36">
        <f t="shared" si="3"/>
        <v>722</v>
      </c>
      <c r="N39" s="36">
        <f t="shared" si="7"/>
        <v>18050</v>
      </c>
    </row>
    <row r="40" spans="1:14" ht="12.75">
      <c r="A40" s="1">
        <v>38030</v>
      </c>
      <c r="B40" t="s">
        <v>27</v>
      </c>
      <c r="C40">
        <v>4</v>
      </c>
      <c r="E40">
        <f t="shared" si="1"/>
        <v>-3</v>
      </c>
      <c r="F40">
        <f t="shared" si="4"/>
        <v>41</v>
      </c>
      <c r="H40" s="39">
        <f t="shared" si="5"/>
        <v>4</v>
      </c>
      <c r="I40" s="36">
        <f t="shared" si="0"/>
        <v>-600</v>
      </c>
      <c r="J40" s="36">
        <f t="shared" si="10"/>
        <v>17450</v>
      </c>
      <c r="K40" s="36">
        <f t="shared" si="9"/>
        <v>17450</v>
      </c>
      <c r="L40" s="36">
        <f t="shared" si="6"/>
        <v>0</v>
      </c>
      <c r="M40" s="36">
        <f t="shared" si="3"/>
        <v>698</v>
      </c>
      <c r="N40" s="36">
        <f t="shared" si="7"/>
        <v>18050</v>
      </c>
    </row>
    <row r="41" spans="1:14" ht="12.75">
      <c r="A41" s="1">
        <v>38036</v>
      </c>
      <c r="B41" t="s">
        <v>3</v>
      </c>
      <c r="C41">
        <v>5</v>
      </c>
      <c r="E41">
        <f t="shared" si="1"/>
        <v>-3</v>
      </c>
      <c r="F41">
        <f t="shared" si="4"/>
        <v>38</v>
      </c>
      <c r="H41" s="39">
        <f t="shared" si="5"/>
        <v>4</v>
      </c>
      <c r="I41" s="36">
        <f t="shared" si="0"/>
        <v>-600</v>
      </c>
      <c r="J41" s="36">
        <f t="shared" si="10"/>
        <v>16850</v>
      </c>
      <c r="K41" s="36">
        <f t="shared" si="9"/>
        <v>16850</v>
      </c>
      <c r="L41" s="36">
        <f t="shared" si="6"/>
        <v>0</v>
      </c>
      <c r="M41" s="36">
        <f t="shared" si="3"/>
        <v>674</v>
      </c>
      <c r="N41" s="36">
        <f t="shared" si="7"/>
        <v>18050</v>
      </c>
    </row>
    <row r="42" spans="1:14" ht="12.75">
      <c r="A42" s="1">
        <v>38037</v>
      </c>
      <c r="B42" t="s">
        <v>33</v>
      </c>
      <c r="C42">
        <v>3</v>
      </c>
      <c r="E42">
        <f t="shared" si="1"/>
        <v>-3</v>
      </c>
      <c r="F42">
        <f t="shared" si="4"/>
        <v>35</v>
      </c>
      <c r="H42" s="39">
        <f t="shared" si="5"/>
        <v>4</v>
      </c>
      <c r="I42" s="36">
        <f t="shared" si="0"/>
        <v>-600</v>
      </c>
      <c r="J42" s="36">
        <f t="shared" si="10"/>
        <v>16250</v>
      </c>
      <c r="K42" s="36">
        <f t="shared" si="9"/>
        <v>16250</v>
      </c>
      <c r="L42" s="36">
        <f t="shared" si="6"/>
        <v>0</v>
      </c>
      <c r="M42" s="36">
        <f t="shared" si="3"/>
        <v>650</v>
      </c>
      <c r="N42" s="36">
        <f t="shared" si="7"/>
        <v>18050</v>
      </c>
    </row>
    <row r="43" spans="1:14" ht="12.75">
      <c r="A43" s="1">
        <v>38037</v>
      </c>
      <c r="B43" t="s">
        <v>32</v>
      </c>
      <c r="C43">
        <v>11</v>
      </c>
      <c r="E43">
        <f t="shared" si="1"/>
        <v>0</v>
      </c>
      <c r="F43">
        <f t="shared" si="4"/>
        <v>35</v>
      </c>
      <c r="H43" s="39">
        <f t="shared" si="5"/>
        <v>4</v>
      </c>
      <c r="I43" s="36">
        <f t="shared" si="0"/>
        <v>0</v>
      </c>
      <c r="J43" s="36">
        <f t="shared" si="10"/>
        <v>16250</v>
      </c>
      <c r="K43" s="36">
        <f t="shared" si="9"/>
        <v>16250</v>
      </c>
      <c r="L43" s="36">
        <f t="shared" si="6"/>
        <v>0</v>
      </c>
      <c r="M43" s="36">
        <f t="shared" si="3"/>
        <v>650</v>
      </c>
      <c r="N43" s="36">
        <f t="shared" si="7"/>
        <v>18050</v>
      </c>
    </row>
    <row r="44" spans="1:14" ht="12.75">
      <c r="A44" s="1">
        <v>38040</v>
      </c>
      <c r="B44" t="s">
        <v>33</v>
      </c>
      <c r="C44">
        <v>6</v>
      </c>
      <c r="E44">
        <f t="shared" si="1"/>
        <v>0</v>
      </c>
      <c r="F44">
        <f t="shared" si="4"/>
        <v>35</v>
      </c>
      <c r="H44" s="39">
        <f t="shared" si="5"/>
        <v>4</v>
      </c>
      <c r="I44" s="36">
        <f t="shared" si="0"/>
        <v>0</v>
      </c>
      <c r="J44" s="36">
        <f t="shared" si="10"/>
        <v>16250</v>
      </c>
      <c r="K44" s="36">
        <f aca="true" t="shared" si="11" ref="K44:K107">IF((J44&lt;N43),J44,IF((J44&gt;=K43*sweep),J44,N43))</f>
        <v>16250</v>
      </c>
      <c r="L44" s="36">
        <f aca="true" t="shared" si="12" ref="L44:L107">IF((J44&lt;N43),0,IF((J44&gt;=K43*sweep),0,(J44-K44)))</f>
        <v>0</v>
      </c>
      <c r="M44" s="36">
        <f t="shared" si="3"/>
        <v>650</v>
      </c>
      <c r="N44" s="36">
        <f t="shared" si="7"/>
        <v>18050</v>
      </c>
    </row>
    <row r="45" spans="1:15" ht="12.75">
      <c r="A45" s="1">
        <v>38041</v>
      </c>
      <c r="B45" t="s">
        <v>32</v>
      </c>
      <c r="C45">
        <v>10</v>
      </c>
      <c r="E45">
        <f t="shared" si="1"/>
        <v>0</v>
      </c>
      <c r="F45">
        <f t="shared" si="4"/>
        <v>35</v>
      </c>
      <c r="G45">
        <f>SUM(E26:E45)</f>
        <v>35</v>
      </c>
      <c r="H45" s="39">
        <f t="shared" si="5"/>
        <v>4</v>
      </c>
      <c r="I45" s="36">
        <f t="shared" si="0"/>
        <v>0</v>
      </c>
      <c r="J45" s="36">
        <f t="shared" si="10"/>
        <v>16250</v>
      </c>
      <c r="K45" s="36">
        <f t="shared" si="11"/>
        <v>16250</v>
      </c>
      <c r="L45" s="36">
        <f t="shared" si="12"/>
        <v>0</v>
      </c>
      <c r="M45" s="36">
        <f t="shared" si="3"/>
        <v>650</v>
      </c>
      <c r="N45" s="36">
        <f t="shared" si="7"/>
        <v>18050</v>
      </c>
      <c r="O45" s="36">
        <f>SUM(I26:I45)</f>
        <v>6250</v>
      </c>
    </row>
    <row r="46" spans="1:15" ht="12.75">
      <c r="A46" s="1">
        <v>38041</v>
      </c>
      <c r="B46" t="s">
        <v>33</v>
      </c>
      <c r="C46">
        <v>19</v>
      </c>
      <c r="D46">
        <v>9</v>
      </c>
      <c r="E46">
        <f t="shared" si="1"/>
        <v>10</v>
      </c>
      <c r="F46">
        <f t="shared" si="4"/>
        <v>45</v>
      </c>
      <c r="G46">
        <f aca="true" t="shared" si="13" ref="G46:G109">SUM(E27:E46)</f>
        <v>42</v>
      </c>
      <c r="H46" s="39">
        <f t="shared" si="5"/>
        <v>4</v>
      </c>
      <c r="I46" s="36">
        <f t="shared" si="0"/>
        <v>2000</v>
      </c>
      <c r="J46" s="36">
        <f t="shared" si="10"/>
        <v>18250</v>
      </c>
      <c r="K46" s="36">
        <f t="shared" si="11"/>
        <v>18050</v>
      </c>
      <c r="L46" s="36">
        <f t="shared" si="12"/>
        <v>200</v>
      </c>
      <c r="M46" s="36">
        <f t="shared" si="3"/>
        <v>772</v>
      </c>
      <c r="N46" s="36">
        <f t="shared" si="7"/>
        <v>18050</v>
      </c>
      <c r="O46" s="36">
        <f aca="true" t="shared" si="14" ref="O46:O109">SUM(I27:I46)</f>
        <v>7950</v>
      </c>
    </row>
    <row r="47" spans="1:15" ht="12.75">
      <c r="A47" s="1">
        <v>38044</v>
      </c>
      <c r="B47" t="s">
        <v>33</v>
      </c>
      <c r="C47">
        <v>16</v>
      </c>
      <c r="D47">
        <v>11</v>
      </c>
      <c r="E47">
        <f t="shared" si="1"/>
        <v>10</v>
      </c>
      <c r="F47">
        <f t="shared" si="4"/>
        <v>55</v>
      </c>
      <c r="G47">
        <f t="shared" si="13"/>
        <v>52</v>
      </c>
      <c r="H47" s="39">
        <f t="shared" si="5"/>
        <v>5</v>
      </c>
      <c r="I47" s="36">
        <f t="shared" si="0"/>
        <v>2500</v>
      </c>
      <c r="J47" s="36">
        <f t="shared" si="10"/>
        <v>20750</v>
      </c>
      <c r="K47" s="36">
        <f t="shared" si="11"/>
        <v>18050</v>
      </c>
      <c r="L47" s="36">
        <f t="shared" si="12"/>
        <v>2700</v>
      </c>
      <c r="M47" s="36">
        <f t="shared" si="3"/>
        <v>1397</v>
      </c>
      <c r="N47" s="36">
        <f t="shared" si="7"/>
        <v>18050</v>
      </c>
      <c r="O47" s="36">
        <f t="shared" si="14"/>
        <v>10450</v>
      </c>
    </row>
    <row r="48" spans="1:15" ht="12.75">
      <c r="A48" s="1">
        <v>38050</v>
      </c>
      <c r="B48" t="s">
        <v>34</v>
      </c>
      <c r="C48">
        <v>2</v>
      </c>
      <c r="E48">
        <f t="shared" si="1"/>
        <v>-3</v>
      </c>
      <c r="F48">
        <f t="shared" si="4"/>
        <v>52</v>
      </c>
      <c r="G48">
        <f t="shared" si="13"/>
        <v>49</v>
      </c>
      <c r="H48" s="39">
        <f t="shared" si="5"/>
        <v>9</v>
      </c>
      <c r="I48" s="36">
        <f t="shared" si="0"/>
        <v>-1350</v>
      </c>
      <c r="J48" s="36">
        <f t="shared" si="10"/>
        <v>19400</v>
      </c>
      <c r="K48" s="36">
        <f t="shared" si="11"/>
        <v>18050</v>
      </c>
      <c r="L48" s="36">
        <f t="shared" si="12"/>
        <v>1350</v>
      </c>
      <c r="M48" s="36">
        <f t="shared" si="3"/>
        <v>1059.5</v>
      </c>
      <c r="N48" s="36">
        <f t="shared" si="7"/>
        <v>18050</v>
      </c>
      <c r="O48" s="36">
        <f t="shared" si="14"/>
        <v>9100</v>
      </c>
    </row>
    <row r="49" spans="1:15" ht="12.75">
      <c r="A49" s="1">
        <v>38051</v>
      </c>
      <c r="B49" t="s">
        <v>33</v>
      </c>
      <c r="C49">
        <v>15</v>
      </c>
      <c r="D49">
        <v>5</v>
      </c>
      <c r="E49">
        <f t="shared" si="1"/>
        <v>10</v>
      </c>
      <c r="F49">
        <f t="shared" si="4"/>
        <v>62</v>
      </c>
      <c r="G49">
        <f t="shared" si="13"/>
        <v>49</v>
      </c>
      <c r="H49" s="39">
        <f t="shared" si="5"/>
        <v>7</v>
      </c>
      <c r="I49" s="36">
        <f t="shared" si="0"/>
        <v>3500</v>
      </c>
      <c r="J49" s="36">
        <f t="shared" si="10"/>
        <v>22900</v>
      </c>
      <c r="K49" s="36">
        <f t="shared" si="11"/>
        <v>22900</v>
      </c>
      <c r="L49" s="36">
        <f t="shared" si="12"/>
        <v>0</v>
      </c>
      <c r="M49" s="36">
        <f t="shared" si="3"/>
        <v>916</v>
      </c>
      <c r="N49" s="36">
        <f t="shared" si="7"/>
        <v>22900</v>
      </c>
      <c r="O49" s="36">
        <f t="shared" si="14"/>
        <v>11100</v>
      </c>
    </row>
    <row r="50" spans="1:15" ht="12.75">
      <c r="A50" s="1">
        <v>38057</v>
      </c>
      <c r="B50" t="s">
        <v>34</v>
      </c>
      <c r="C50">
        <v>4</v>
      </c>
      <c r="E50">
        <f t="shared" si="1"/>
        <v>-3</v>
      </c>
      <c r="F50">
        <f t="shared" si="4"/>
        <v>59</v>
      </c>
      <c r="G50">
        <f t="shared" si="13"/>
        <v>36</v>
      </c>
      <c r="H50" s="39">
        <f t="shared" si="5"/>
        <v>6</v>
      </c>
      <c r="I50" s="36">
        <f t="shared" si="0"/>
        <v>-900</v>
      </c>
      <c r="J50" s="36">
        <f t="shared" si="10"/>
        <v>22000</v>
      </c>
      <c r="K50" s="36">
        <f t="shared" si="11"/>
        <v>22000</v>
      </c>
      <c r="L50" s="36">
        <f t="shared" si="12"/>
        <v>0</v>
      </c>
      <c r="M50" s="36">
        <f t="shared" si="3"/>
        <v>880</v>
      </c>
      <c r="N50" s="36">
        <f t="shared" si="7"/>
        <v>22900</v>
      </c>
      <c r="O50" s="36">
        <f t="shared" si="14"/>
        <v>7700</v>
      </c>
    </row>
    <row r="51" spans="1:15" ht="12.75">
      <c r="A51" s="1">
        <v>38058</v>
      </c>
      <c r="B51" t="s">
        <v>33</v>
      </c>
      <c r="C51">
        <v>16</v>
      </c>
      <c r="D51">
        <v>5</v>
      </c>
      <c r="E51">
        <f t="shared" si="1"/>
        <v>10</v>
      </c>
      <c r="F51">
        <f t="shared" si="4"/>
        <v>69</v>
      </c>
      <c r="G51">
        <f t="shared" si="13"/>
        <v>46</v>
      </c>
      <c r="H51" s="39">
        <f t="shared" si="5"/>
        <v>5</v>
      </c>
      <c r="I51" s="36">
        <f t="shared" si="0"/>
        <v>2500</v>
      </c>
      <c r="J51" s="36">
        <f t="shared" si="10"/>
        <v>24500</v>
      </c>
      <c r="K51" s="36">
        <f t="shared" si="11"/>
        <v>22900</v>
      </c>
      <c r="L51" s="36">
        <f t="shared" si="12"/>
        <v>1600</v>
      </c>
      <c r="M51" s="36">
        <f t="shared" si="3"/>
        <v>1316</v>
      </c>
      <c r="N51" s="36">
        <f t="shared" si="7"/>
        <v>22900</v>
      </c>
      <c r="O51" s="36">
        <f t="shared" si="14"/>
        <v>10200</v>
      </c>
    </row>
    <row r="52" spans="1:15" ht="12.75">
      <c r="A52" s="1">
        <v>38061</v>
      </c>
      <c r="B52" t="s">
        <v>33</v>
      </c>
      <c r="C52">
        <v>6</v>
      </c>
      <c r="E52">
        <f t="shared" si="1"/>
        <v>0</v>
      </c>
      <c r="F52">
        <f t="shared" si="4"/>
        <v>69</v>
      </c>
      <c r="G52">
        <f t="shared" si="13"/>
        <v>49</v>
      </c>
      <c r="H52" s="39">
        <f t="shared" si="5"/>
        <v>8</v>
      </c>
      <c r="I52" s="36">
        <f t="shared" si="0"/>
        <v>0</v>
      </c>
      <c r="J52" s="36">
        <f t="shared" si="10"/>
        <v>24500</v>
      </c>
      <c r="K52" s="36">
        <f t="shared" si="11"/>
        <v>22900</v>
      </c>
      <c r="L52" s="36">
        <f t="shared" si="12"/>
        <v>1600</v>
      </c>
      <c r="M52" s="36">
        <f t="shared" si="3"/>
        <v>1316</v>
      </c>
      <c r="N52" s="36">
        <f t="shared" si="7"/>
        <v>22900</v>
      </c>
      <c r="O52" s="36">
        <f t="shared" si="14"/>
        <v>10650</v>
      </c>
    </row>
    <row r="53" spans="1:15" ht="12.75">
      <c r="A53" s="1">
        <v>38061</v>
      </c>
      <c r="B53" t="s">
        <v>33</v>
      </c>
      <c r="C53">
        <v>25</v>
      </c>
      <c r="D53">
        <v>11</v>
      </c>
      <c r="E53">
        <f t="shared" si="1"/>
        <v>10</v>
      </c>
      <c r="F53">
        <f t="shared" si="4"/>
        <v>79</v>
      </c>
      <c r="G53">
        <f t="shared" si="13"/>
        <v>49</v>
      </c>
      <c r="H53" s="39">
        <f t="shared" si="5"/>
        <v>8</v>
      </c>
      <c r="I53" s="36">
        <f t="shared" si="0"/>
        <v>4000</v>
      </c>
      <c r="J53" s="36">
        <f t="shared" si="10"/>
        <v>28500</v>
      </c>
      <c r="K53" s="36">
        <f t="shared" si="11"/>
        <v>22900</v>
      </c>
      <c r="L53" s="36">
        <f t="shared" si="12"/>
        <v>5600</v>
      </c>
      <c r="M53" s="36">
        <f t="shared" si="3"/>
        <v>2316</v>
      </c>
      <c r="N53" s="36">
        <f t="shared" si="7"/>
        <v>22900</v>
      </c>
      <c r="O53" s="36">
        <f t="shared" si="14"/>
        <v>13150</v>
      </c>
    </row>
    <row r="54" spans="1:15" ht="12.75">
      <c r="A54" s="1">
        <v>38064</v>
      </c>
      <c r="B54" t="s">
        <v>32</v>
      </c>
      <c r="C54">
        <v>13</v>
      </c>
      <c r="D54">
        <v>3</v>
      </c>
      <c r="E54">
        <f t="shared" si="1"/>
        <v>10</v>
      </c>
      <c r="F54">
        <f t="shared" si="4"/>
        <v>89</v>
      </c>
      <c r="G54">
        <f t="shared" si="13"/>
        <v>59</v>
      </c>
      <c r="H54" s="39">
        <f t="shared" si="5"/>
        <v>15</v>
      </c>
      <c r="I54" s="36">
        <f t="shared" si="0"/>
        <v>7500</v>
      </c>
      <c r="J54" s="36">
        <f t="shared" si="10"/>
        <v>36000</v>
      </c>
      <c r="K54" s="36">
        <f t="shared" si="11"/>
        <v>36000</v>
      </c>
      <c r="L54" s="36">
        <f t="shared" si="12"/>
        <v>0</v>
      </c>
      <c r="M54" s="36">
        <f t="shared" si="3"/>
        <v>1440</v>
      </c>
      <c r="N54" s="36">
        <f t="shared" si="7"/>
        <v>36000</v>
      </c>
      <c r="O54" s="36">
        <f t="shared" si="14"/>
        <v>20650</v>
      </c>
    </row>
    <row r="55" spans="1:15" ht="12.75">
      <c r="A55" s="1">
        <v>38069</v>
      </c>
      <c r="B55" t="s">
        <v>34</v>
      </c>
      <c r="C55">
        <v>4</v>
      </c>
      <c r="E55">
        <f t="shared" si="1"/>
        <v>-3</v>
      </c>
      <c r="F55">
        <f t="shared" si="4"/>
        <v>86</v>
      </c>
      <c r="G55">
        <f t="shared" si="13"/>
        <v>59</v>
      </c>
      <c r="H55" s="39">
        <f t="shared" si="5"/>
        <v>9</v>
      </c>
      <c r="I55" s="36">
        <f t="shared" si="0"/>
        <v>-1350</v>
      </c>
      <c r="J55" s="36">
        <f t="shared" si="10"/>
        <v>34650</v>
      </c>
      <c r="K55" s="36">
        <f t="shared" si="11"/>
        <v>34650</v>
      </c>
      <c r="L55" s="36">
        <f t="shared" si="12"/>
        <v>0</v>
      </c>
      <c r="M55" s="36">
        <f t="shared" si="3"/>
        <v>1386</v>
      </c>
      <c r="N55" s="36">
        <f t="shared" si="7"/>
        <v>36000</v>
      </c>
      <c r="O55" s="36">
        <f t="shared" si="14"/>
        <v>20050</v>
      </c>
    </row>
    <row r="56" spans="1:15" ht="12.75">
      <c r="A56" s="1">
        <v>38069</v>
      </c>
      <c r="B56" t="s">
        <v>33</v>
      </c>
      <c r="C56">
        <v>10</v>
      </c>
      <c r="E56">
        <f t="shared" si="1"/>
        <v>0</v>
      </c>
      <c r="F56">
        <f t="shared" si="4"/>
        <v>86</v>
      </c>
      <c r="G56">
        <f t="shared" si="13"/>
        <v>49</v>
      </c>
      <c r="H56" s="39">
        <f t="shared" si="5"/>
        <v>9</v>
      </c>
      <c r="I56" s="36">
        <f t="shared" si="0"/>
        <v>0</v>
      </c>
      <c r="J56" s="36">
        <f t="shared" si="10"/>
        <v>34650</v>
      </c>
      <c r="K56" s="36">
        <f t="shared" si="11"/>
        <v>34650</v>
      </c>
      <c r="L56" s="36">
        <f t="shared" si="12"/>
        <v>0</v>
      </c>
      <c r="M56" s="36">
        <f t="shared" si="3"/>
        <v>1386</v>
      </c>
      <c r="N56" s="36">
        <f t="shared" si="7"/>
        <v>36000</v>
      </c>
      <c r="O56" s="36">
        <f t="shared" si="14"/>
        <v>18050</v>
      </c>
    </row>
    <row r="57" spans="1:15" ht="12.75">
      <c r="A57" s="1">
        <v>38070</v>
      </c>
      <c r="B57" t="s">
        <v>33</v>
      </c>
      <c r="C57">
        <v>28</v>
      </c>
      <c r="D57">
        <v>23</v>
      </c>
      <c r="E57">
        <f t="shared" si="1"/>
        <v>10</v>
      </c>
      <c r="F57">
        <f t="shared" si="4"/>
        <v>96</v>
      </c>
      <c r="G57">
        <f t="shared" si="13"/>
        <v>62</v>
      </c>
      <c r="H57" s="39">
        <f t="shared" si="5"/>
        <v>9</v>
      </c>
      <c r="I57" s="36">
        <f t="shared" si="0"/>
        <v>4500</v>
      </c>
      <c r="J57" s="36">
        <f t="shared" si="10"/>
        <v>39150</v>
      </c>
      <c r="K57" s="36">
        <f t="shared" si="11"/>
        <v>36000</v>
      </c>
      <c r="L57" s="36">
        <f t="shared" si="12"/>
        <v>3150</v>
      </c>
      <c r="M57" s="36">
        <f t="shared" si="3"/>
        <v>2227.5</v>
      </c>
      <c r="N57" s="36">
        <f t="shared" si="7"/>
        <v>36000</v>
      </c>
      <c r="O57" s="36">
        <f t="shared" si="14"/>
        <v>23600</v>
      </c>
    </row>
    <row r="58" spans="1:15" ht="12.75">
      <c r="A58" s="1">
        <v>38075</v>
      </c>
      <c r="B58" t="s">
        <v>33</v>
      </c>
      <c r="C58">
        <v>18</v>
      </c>
      <c r="D58">
        <v>13</v>
      </c>
      <c r="E58">
        <f t="shared" si="1"/>
        <v>10</v>
      </c>
      <c r="F58">
        <f t="shared" si="4"/>
        <v>106</v>
      </c>
      <c r="G58">
        <f t="shared" si="13"/>
        <v>62</v>
      </c>
      <c r="H58" s="39">
        <f t="shared" si="5"/>
        <v>14</v>
      </c>
      <c r="I58" s="36">
        <f t="shared" si="0"/>
        <v>7000</v>
      </c>
      <c r="J58" s="36">
        <f t="shared" si="10"/>
        <v>46150</v>
      </c>
      <c r="K58" s="36">
        <f t="shared" si="11"/>
        <v>46150</v>
      </c>
      <c r="L58" s="36">
        <f t="shared" si="12"/>
        <v>0</v>
      </c>
      <c r="M58" s="36">
        <f t="shared" si="3"/>
        <v>1846</v>
      </c>
      <c r="N58" s="36">
        <f t="shared" si="7"/>
        <v>46150</v>
      </c>
      <c r="O58" s="36">
        <f t="shared" si="14"/>
        <v>28100</v>
      </c>
    </row>
    <row r="59" spans="1:15" ht="12.75">
      <c r="A59" s="1">
        <v>38075</v>
      </c>
      <c r="B59" t="s">
        <v>33</v>
      </c>
      <c r="C59">
        <v>32</v>
      </c>
      <c r="D59">
        <v>24</v>
      </c>
      <c r="E59">
        <f t="shared" si="1"/>
        <v>10</v>
      </c>
      <c r="F59">
        <f t="shared" si="4"/>
        <v>116</v>
      </c>
      <c r="G59">
        <f t="shared" si="13"/>
        <v>72</v>
      </c>
      <c r="H59" s="39">
        <f t="shared" si="5"/>
        <v>12</v>
      </c>
      <c r="I59" s="36">
        <f t="shared" si="0"/>
        <v>6000</v>
      </c>
      <c r="J59" s="36">
        <f t="shared" si="10"/>
        <v>52150</v>
      </c>
      <c r="K59" s="36">
        <f t="shared" si="11"/>
        <v>46150</v>
      </c>
      <c r="L59" s="36">
        <f t="shared" si="12"/>
        <v>6000</v>
      </c>
      <c r="M59" s="36">
        <f t="shared" si="3"/>
        <v>3346</v>
      </c>
      <c r="N59" s="36">
        <f t="shared" si="7"/>
        <v>46150</v>
      </c>
      <c r="O59" s="36">
        <f t="shared" si="14"/>
        <v>34100</v>
      </c>
    </row>
    <row r="60" spans="1:15" ht="12.75">
      <c r="A60" s="1">
        <v>38084</v>
      </c>
      <c r="B60" t="s">
        <v>33</v>
      </c>
      <c r="C60">
        <v>13</v>
      </c>
      <c r="E60">
        <f t="shared" si="1"/>
        <v>10</v>
      </c>
      <c r="F60">
        <f t="shared" si="4"/>
        <v>126</v>
      </c>
      <c r="G60">
        <f t="shared" si="13"/>
        <v>85</v>
      </c>
      <c r="H60" s="39">
        <f t="shared" si="5"/>
        <v>22</v>
      </c>
      <c r="I60" s="36">
        <f t="shared" si="0"/>
        <v>11000</v>
      </c>
      <c r="J60" s="36">
        <f t="shared" si="10"/>
        <v>63150</v>
      </c>
      <c r="K60" s="36">
        <f t="shared" si="11"/>
        <v>63150</v>
      </c>
      <c r="L60" s="36">
        <f t="shared" si="12"/>
        <v>0</v>
      </c>
      <c r="M60" s="36">
        <f t="shared" si="3"/>
        <v>2526</v>
      </c>
      <c r="N60" s="36">
        <f t="shared" si="7"/>
        <v>63150</v>
      </c>
      <c r="O60" s="36">
        <f t="shared" si="14"/>
        <v>45700</v>
      </c>
    </row>
    <row r="61" spans="1:15" ht="12.75">
      <c r="A61" s="1">
        <v>38089</v>
      </c>
      <c r="B61" t="s">
        <v>34</v>
      </c>
      <c r="C61">
        <v>2</v>
      </c>
      <c r="E61">
        <f t="shared" si="1"/>
        <v>-3</v>
      </c>
      <c r="F61">
        <f t="shared" si="4"/>
        <v>123</v>
      </c>
      <c r="G61">
        <f t="shared" si="13"/>
        <v>85</v>
      </c>
      <c r="H61" s="39">
        <f t="shared" si="5"/>
        <v>16</v>
      </c>
      <c r="I61" s="36">
        <f t="shared" si="0"/>
        <v>-2400</v>
      </c>
      <c r="J61" s="36">
        <f t="shared" si="10"/>
        <v>60750</v>
      </c>
      <c r="K61" s="36">
        <f t="shared" si="11"/>
        <v>60750</v>
      </c>
      <c r="L61" s="36">
        <f t="shared" si="12"/>
        <v>0</v>
      </c>
      <c r="M61" s="36">
        <f t="shared" si="3"/>
        <v>2430</v>
      </c>
      <c r="N61" s="36">
        <f t="shared" si="7"/>
        <v>63150</v>
      </c>
      <c r="O61" s="36">
        <f t="shared" si="14"/>
        <v>43900</v>
      </c>
    </row>
    <row r="62" spans="1:15" ht="12.75">
      <c r="A62" s="1">
        <v>38089</v>
      </c>
      <c r="B62" t="s">
        <v>33</v>
      </c>
      <c r="C62">
        <v>6</v>
      </c>
      <c r="E62">
        <f t="shared" si="1"/>
        <v>0</v>
      </c>
      <c r="F62">
        <f t="shared" si="4"/>
        <v>123</v>
      </c>
      <c r="G62">
        <f t="shared" si="13"/>
        <v>88</v>
      </c>
      <c r="H62" s="39">
        <f t="shared" si="5"/>
        <v>16</v>
      </c>
      <c r="I62" s="36">
        <f t="shared" si="0"/>
        <v>0</v>
      </c>
      <c r="J62" s="36">
        <f t="shared" si="10"/>
        <v>60750</v>
      </c>
      <c r="K62" s="36">
        <f t="shared" si="11"/>
        <v>60750</v>
      </c>
      <c r="L62" s="36">
        <f t="shared" si="12"/>
        <v>0</v>
      </c>
      <c r="M62" s="36">
        <f t="shared" si="3"/>
        <v>2430</v>
      </c>
      <c r="N62" s="36">
        <f t="shared" si="7"/>
        <v>63150</v>
      </c>
      <c r="O62" s="36">
        <f t="shared" si="14"/>
        <v>44500</v>
      </c>
    </row>
    <row r="63" spans="1:15" ht="12.75">
      <c r="A63" s="1">
        <v>38090</v>
      </c>
      <c r="B63" t="s">
        <v>33</v>
      </c>
      <c r="C63">
        <v>4</v>
      </c>
      <c r="E63">
        <f t="shared" si="1"/>
        <v>-3</v>
      </c>
      <c r="F63">
        <f t="shared" si="4"/>
        <v>120</v>
      </c>
      <c r="G63">
        <f t="shared" si="13"/>
        <v>85</v>
      </c>
      <c r="H63" s="39">
        <f t="shared" si="5"/>
        <v>16</v>
      </c>
      <c r="I63" s="36">
        <f t="shared" si="0"/>
        <v>-2400</v>
      </c>
      <c r="J63" s="36">
        <f t="shared" si="10"/>
        <v>58350</v>
      </c>
      <c r="K63" s="36">
        <f t="shared" si="11"/>
        <v>58350</v>
      </c>
      <c r="L63" s="36">
        <f t="shared" si="12"/>
        <v>0</v>
      </c>
      <c r="M63" s="36">
        <f t="shared" si="3"/>
        <v>2334</v>
      </c>
      <c r="N63" s="36">
        <f t="shared" si="7"/>
        <v>63150</v>
      </c>
      <c r="O63" s="36">
        <f t="shared" si="14"/>
        <v>42100</v>
      </c>
    </row>
    <row r="64" spans="1:15" ht="12.75">
      <c r="A64" s="1">
        <v>38091</v>
      </c>
      <c r="B64" t="s">
        <v>33</v>
      </c>
      <c r="C64">
        <v>12</v>
      </c>
      <c r="E64">
        <f t="shared" si="1"/>
        <v>0</v>
      </c>
      <c r="F64">
        <f t="shared" si="4"/>
        <v>120</v>
      </c>
      <c r="G64">
        <f t="shared" si="13"/>
        <v>85</v>
      </c>
      <c r="H64" s="39">
        <f t="shared" si="5"/>
        <v>15</v>
      </c>
      <c r="I64" s="36">
        <f t="shared" si="0"/>
        <v>0</v>
      </c>
      <c r="J64" s="36">
        <f t="shared" si="10"/>
        <v>58350</v>
      </c>
      <c r="K64" s="36">
        <f t="shared" si="11"/>
        <v>58350</v>
      </c>
      <c r="L64" s="36">
        <f t="shared" si="12"/>
        <v>0</v>
      </c>
      <c r="M64" s="36">
        <f t="shared" si="3"/>
        <v>2334</v>
      </c>
      <c r="N64" s="36">
        <f t="shared" si="7"/>
        <v>63150</v>
      </c>
      <c r="O64" s="36">
        <f t="shared" si="14"/>
        <v>42100</v>
      </c>
    </row>
    <row r="65" spans="1:15" ht="12.75">
      <c r="A65" s="1">
        <v>38093</v>
      </c>
      <c r="B65" t="s">
        <v>34</v>
      </c>
      <c r="C65">
        <v>11</v>
      </c>
      <c r="D65">
        <v>5</v>
      </c>
      <c r="E65">
        <f t="shared" si="1"/>
        <v>2</v>
      </c>
      <c r="F65">
        <f t="shared" si="4"/>
        <v>122</v>
      </c>
      <c r="G65">
        <f t="shared" si="13"/>
        <v>87</v>
      </c>
      <c r="H65" s="39">
        <f t="shared" si="5"/>
        <v>15</v>
      </c>
      <c r="I65" s="36">
        <f t="shared" si="0"/>
        <v>1500</v>
      </c>
      <c r="J65" s="36">
        <f t="shared" si="10"/>
        <v>59850</v>
      </c>
      <c r="K65" s="36">
        <f t="shared" si="11"/>
        <v>59850</v>
      </c>
      <c r="L65" s="36">
        <f t="shared" si="12"/>
        <v>0</v>
      </c>
      <c r="M65" s="36">
        <f t="shared" si="3"/>
        <v>2394</v>
      </c>
      <c r="N65" s="36">
        <f t="shared" si="7"/>
        <v>63150</v>
      </c>
      <c r="O65" s="36">
        <f t="shared" si="14"/>
        <v>43600</v>
      </c>
    </row>
    <row r="66" spans="1:15" ht="12.75">
      <c r="A66" s="1">
        <v>38096</v>
      </c>
      <c r="B66" t="s">
        <v>33</v>
      </c>
      <c r="C66">
        <v>10</v>
      </c>
      <c r="E66">
        <f t="shared" si="1"/>
        <v>0</v>
      </c>
      <c r="F66">
        <f t="shared" si="4"/>
        <v>122</v>
      </c>
      <c r="G66">
        <f t="shared" si="13"/>
        <v>77</v>
      </c>
      <c r="H66" s="39">
        <f t="shared" si="5"/>
        <v>15</v>
      </c>
      <c r="I66" s="36">
        <f t="shared" si="0"/>
        <v>0</v>
      </c>
      <c r="J66" s="36">
        <f t="shared" si="10"/>
        <v>59850</v>
      </c>
      <c r="K66" s="36">
        <f t="shared" si="11"/>
        <v>59850</v>
      </c>
      <c r="L66" s="36">
        <f t="shared" si="12"/>
        <v>0</v>
      </c>
      <c r="M66" s="36">
        <f t="shared" si="3"/>
        <v>2394</v>
      </c>
      <c r="N66" s="36">
        <f t="shared" si="7"/>
        <v>63150</v>
      </c>
      <c r="O66" s="36">
        <f t="shared" si="14"/>
        <v>41600</v>
      </c>
    </row>
    <row r="67" spans="1:15" ht="12.75">
      <c r="A67" s="1">
        <v>38098</v>
      </c>
      <c r="B67" t="s">
        <v>34</v>
      </c>
      <c r="C67">
        <v>22</v>
      </c>
      <c r="D67">
        <v>17</v>
      </c>
      <c r="E67">
        <f t="shared" si="1"/>
        <v>10</v>
      </c>
      <c r="F67">
        <f t="shared" si="4"/>
        <v>132</v>
      </c>
      <c r="G67">
        <f t="shared" si="13"/>
        <v>77</v>
      </c>
      <c r="H67" s="39">
        <f t="shared" si="5"/>
        <v>15</v>
      </c>
      <c r="I67" s="36">
        <f t="shared" si="0"/>
        <v>7500</v>
      </c>
      <c r="J67" s="36">
        <f t="shared" si="10"/>
        <v>67350</v>
      </c>
      <c r="K67" s="36">
        <f t="shared" si="11"/>
        <v>63150</v>
      </c>
      <c r="L67" s="36">
        <f t="shared" si="12"/>
        <v>4200</v>
      </c>
      <c r="M67" s="36">
        <f t="shared" si="3"/>
        <v>3576</v>
      </c>
      <c r="N67" s="36">
        <f t="shared" si="7"/>
        <v>63150</v>
      </c>
      <c r="O67" s="36">
        <f t="shared" si="14"/>
        <v>46600</v>
      </c>
    </row>
    <row r="68" spans="1:15" ht="12.75">
      <c r="A68" s="1">
        <v>38104</v>
      </c>
      <c r="B68" t="s">
        <v>34</v>
      </c>
      <c r="C68">
        <v>5</v>
      </c>
      <c r="E68">
        <f t="shared" si="1"/>
        <v>-3</v>
      </c>
      <c r="F68">
        <f t="shared" si="4"/>
        <v>129</v>
      </c>
      <c r="G68">
        <f t="shared" si="13"/>
        <v>77</v>
      </c>
      <c r="H68" s="39">
        <f t="shared" si="5"/>
        <v>23</v>
      </c>
      <c r="I68" s="36">
        <f t="shared" si="0"/>
        <v>-3450</v>
      </c>
      <c r="J68" s="36">
        <f t="shared" si="10"/>
        <v>63900</v>
      </c>
      <c r="K68" s="36">
        <f t="shared" si="11"/>
        <v>63150</v>
      </c>
      <c r="L68" s="36">
        <f t="shared" si="12"/>
        <v>750</v>
      </c>
      <c r="M68" s="36">
        <f t="shared" si="3"/>
        <v>2713.5</v>
      </c>
      <c r="N68" s="36">
        <f t="shared" si="7"/>
        <v>63150</v>
      </c>
      <c r="O68" s="36">
        <f t="shared" si="14"/>
        <v>44500</v>
      </c>
    </row>
    <row r="69" spans="1:15" ht="12.75">
      <c r="A69" s="1">
        <v>38104</v>
      </c>
      <c r="B69" t="s">
        <v>33</v>
      </c>
      <c r="C69">
        <v>3</v>
      </c>
      <c r="E69">
        <f t="shared" si="1"/>
        <v>-3</v>
      </c>
      <c r="F69">
        <f t="shared" si="4"/>
        <v>126</v>
      </c>
      <c r="G69">
        <f t="shared" si="13"/>
        <v>64</v>
      </c>
      <c r="H69" s="39">
        <f t="shared" si="5"/>
        <v>18</v>
      </c>
      <c r="I69" s="36">
        <f t="shared" si="0"/>
        <v>-2700</v>
      </c>
      <c r="J69" s="36">
        <f t="shared" si="10"/>
        <v>61200</v>
      </c>
      <c r="K69" s="36">
        <f t="shared" si="11"/>
        <v>61200</v>
      </c>
      <c r="L69" s="36">
        <f t="shared" si="12"/>
        <v>0</v>
      </c>
      <c r="M69" s="36">
        <f t="shared" si="3"/>
        <v>2448</v>
      </c>
      <c r="N69" s="36">
        <f t="shared" si="7"/>
        <v>63150</v>
      </c>
      <c r="O69" s="36">
        <f t="shared" si="14"/>
        <v>38300</v>
      </c>
    </row>
    <row r="70" spans="1:15" ht="12.75">
      <c r="A70" s="1">
        <v>38110</v>
      </c>
      <c r="B70" t="s">
        <v>34</v>
      </c>
      <c r="C70">
        <v>16</v>
      </c>
      <c r="D70">
        <v>3</v>
      </c>
      <c r="E70">
        <f t="shared" si="1"/>
        <v>10</v>
      </c>
      <c r="F70">
        <f t="shared" si="4"/>
        <v>136</v>
      </c>
      <c r="G70">
        <f t="shared" si="13"/>
        <v>77</v>
      </c>
      <c r="H70" s="39">
        <f t="shared" si="5"/>
        <v>16</v>
      </c>
      <c r="I70" s="36">
        <f t="shared" si="0"/>
        <v>8000</v>
      </c>
      <c r="J70" s="36">
        <f t="shared" si="10"/>
        <v>69200</v>
      </c>
      <c r="K70" s="36">
        <f t="shared" si="11"/>
        <v>63150</v>
      </c>
      <c r="L70" s="36">
        <f t="shared" si="12"/>
        <v>6050</v>
      </c>
      <c r="M70" s="36">
        <f t="shared" si="3"/>
        <v>4038.5</v>
      </c>
      <c r="N70" s="36">
        <f t="shared" si="7"/>
        <v>63150</v>
      </c>
      <c r="O70" s="36">
        <f t="shared" si="14"/>
        <v>47200</v>
      </c>
    </row>
    <row r="71" spans="1:15" ht="12.75">
      <c r="A71" s="1">
        <v>38113</v>
      </c>
      <c r="B71" t="s">
        <v>33</v>
      </c>
      <c r="C71">
        <v>12</v>
      </c>
      <c r="E71">
        <f t="shared" si="1"/>
        <v>0</v>
      </c>
      <c r="F71">
        <f t="shared" si="4"/>
        <v>136</v>
      </c>
      <c r="G71">
        <f t="shared" si="13"/>
        <v>67</v>
      </c>
      <c r="H71" s="39">
        <f t="shared" si="5"/>
        <v>26</v>
      </c>
      <c r="I71" s="36">
        <f t="shared" si="0"/>
        <v>0</v>
      </c>
      <c r="J71" s="36">
        <f t="shared" si="10"/>
        <v>69200</v>
      </c>
      <c r="K71" s="36">
        <f t="shared" si="11"/>
        <v>63150</v>
      </c>
      <c r="L71" s="36">
        <f t="shared" si="12"/>
        <v>6050</v>
      </c>
      <c r="M71" s="36">
        <f t="shared" si="3"/>
        <v>4038.5</v>
      </c>
      <c r="N71" s="36">
        <f t="shared" si="7"/>
        <v>63150</v>
      </c>
      <c r="O71" s="36">
        <f t="shared" si="14"/>
        <v>44700</v>
      </c>
    </row>
    <row r="72" spans="1:15" ht="12.75">
      <c r="A72" s="1">
        <v>38118</v>
      </c>
      <c r="B72" t="s">
        <v>34</v>
      </c>
      <c r="C72">
        <v>7</v>
      </c>
      <c r="E72">
        <f t="shared" si="1"/>
        <v>0</v>
      </c>
      <c r="F72">
        <f t="shared" si="4"/>
        <v>136</v>
      </c>
      <c r="G72">
        <f t="shared" si="13"/>
        <v>67</v>
      </c>
      <c r="H72" s="39">
        <f t="shared" si="5"/>
        <v>26</v>
      </c>
      <c r="I72" s="36">
        <f t="shared" si="0"/>
        <v>0</v>
      </c>
      <c r="J72" s="36">
        <f t="shared" si="10"/>
        <v>69200</v>
      </c>
      <c r="K72" s="36">
        <f t="shared" si="11"/>
        <v>63150</v>
      </c>
      <c r="L72" s="36">
        <f t="shared" si="12"/>
        <v>6050</v>
      </c>
      <c r="M72" s="36">
        <f t="shared" si="3"/>
        <v>4038.5</v>
      </c>
      <c r="N72" s="36">
        <f t="shared" si="7"/>
        <v>63150</v>
      </c>
      <c r="O72" s="36">
        <f t="shared" si="14"/>
        <v>44700</v>
      </c>
    </row>
    <row r="73" spans="1:15" ht="12.75">
      <c r="A73" s="1">
        <v>38119</v>
      </c>
      <c r="B73" t="s">
        <v>33</v>
      </c>
      <c r="C73">
        <v>27</v>
      </c>
      <c r="D73">
        <v>14</v>
      </c>
      <c r="E73">
        <f t="shared" si="1"/>
        <v>10</v>
      </c>
      <c r="F73">
        <f t="shared" si="4"/>
        <v>146</v>
      </c>
      <c r="G73">
        <f t="shared" si="13"/>
        <v>67</v>
      </c>
      <c r="H73" s="39">
        <f t="shared" si="5"/>
        <v>26</v>
      </c>
      <c r="I73" s="36">
        <f t="shared" si="0"/>
        <v>13000</v>
      </c>
      <c r="J73" s="36">
        <f t="shared" si="10"/>
        <v>82200</v>
      </c>
      <c r="K73" s="36">
        <f t="shared" si="11"/>
        <v>82200</v>
      </c>
      <c r="L73" s="36">
        <f t="shared" si="12"/>
        <v>0</v>
      </c>
      <c r="M73" s="36">
        <f t="shared" si="3"/>
        <v>3288</v>
      </c>
      <c r="N73" s="36">
        <f t="shared" si="7"/>
        <v>82200</v>
      </c>
      <c r="O73" s="36">
        <f t="shared" si="14"/>
        <v>53700</v>
      </c>
    </row>
    <row r="74" spans="1:15" ht="12.75">
      <c r="A74" s="1">
        <v>38121</v>
      </c>
      <c r="B74" t="s">
        <v>33</v>
      </c>
      <c r="C74">
        <v>15</v>
      </c>
      <c r="E74">
        <f t="shared" si="1"/>
        <v>10</v>
      </c>
      <c r="F74">
        <f t="shared" si="4"/>
        <v>156</v>
      </c>
      <c r="G74">
        <f t="shared" si="13"/>
        <v>67</v>
      </c>
      <c r="H74" s="39">
        <f t="shared" si="5"/>
        <v>21</v>
      </c>
      <c r="I74" s="36">
        <f t="shared" si="0"/>
        <v>10500</v>
      </c>
      <c r="J74" s="36">
        <f t="shared" si="10"/>
        <v>92700</v>
      </c>
      <c r="K74" s="36">
        <f t="shared" si="11"/>
        <v>82200</v>
      </c>
      <c r="L74" s="36">
        <f t="shared" si="12"/>
        <v>10500</v>
      </c>
      <c r="M74" s="36">
        <f t="shared" si="3"/>
        <v>5913</v>
      </c>
      <c r="N74" s="36">
        <f t="shared" si="7"/>
        <v>82200</v>
      </c>
      <c r="O74" s="36">
        <f t="shared" si="14"/>
        <v>56700</v>
      </c>
    </row>
    <row r="75" spans="1:15" ht="12.75">
      <c r="A75" s="1">
        <v>38124</v>
      </c>
      <c r="B75" t="s">
        <v>33</v>
      </c>
      <c r="C75">
        <v>27</v>
      </c>
      <c r="D75">
        <v>22</v>
      </c>
      <c r="E75">
        <f t="shared" si="1"/>
        <v>10</v>
      </c>
      <c r="F75">
        <f t="shared" si="4"/>
        <v>166</v>
      </c>
      <c r="G75">
        <f t="shared" si="13"/>
        <v>80</v>
      </c>
      <c r="H75" s="39">
        <f t="shared" si="5"/>
        <v>39</v>
      </c>
      <c r="I75" s="36">
        <f t="shared" si="0"/>
        <v>19500</v>
      </c>
      <c r="J75" s="36">
        <f t="shared" si="10"/>
        <v>112200</v>
      </c>
      <c r="K75" s="36">
        <f t="shared" si="11"/>
        <v>112200</v>
      </c>
      <c r="L75" s="36">
        <f t="shared" si="12"/>
        <v>0</v>
      </c>
      <c r="M75" s="36">
        <f t="shared" si="3"/>
        <v>4488</v>
      </c>
      <c r="N75" s="36">
        <f t="shared" si="7"/>
        <v>112200</v>
      </c>
      <c r="O75" s="36">
        <f t="shared" si="14"/>
        <v>77550</v>
      </c>
    </row>
    <row r="76" spans="1:15" ht="12.75">
      <c r="A76" s="1">
        <v>38128</v>
      </c>
      <c r="B76" t="s">
        <v>34</v>
      </c>
      <c r="C76">
        <v>9</v>
      </c>
      <c r="E76">
        <f t="shared" si="1"/>
        <v>0</v>
      </c>
      <c r="F76">
        <f t="shared" si="4"/>
        <v>166</v>
      </c>
      <c r="G76">
        <f t="shared" si="13"/>
        <v>80</v>
      </c>
      <c r="H76" s="39">
        <f t="shared" si="5"/>
        <v>29</v>
      </c>
      <c r="I76" s="36">
        <f t="shared" si="0"/>
        <v>0</v>
      </c>
      <c r="J76" s="36">
        <f t="shared" si="10"/>
        <v>112200</v>
      </c>
      <c r="K76" s="36">
        <f t="shared" si="11"/>
        <v>112200</v>
      </c>
      <c r="L76" s="36">
        <f t="shared" si="12"/>
        <v>0</v>
      </c>
      <c r="M76" s="36">
        <f t="shared" si="3"/>
        <v>4488</v>
      </c>
      <c r="N76" s="36">
        <f t="shared" si="7"/>
        <v>112200</v>
      </c>
      <c r="O76" s="36">
        <f t="shared" si="14"/>
        <v>77550</v>
      </c>
    </row>
    <row r="77" spans="1:15" ht="12.75">
      <c r="A77" s="1">
        <v>38128</v>
      </c>
      <c r="B77" t="s">
        <v>33</v>
      </c>
      <c r="C77">
        <v>11</v>
      </c>
      <c r="D77">
        <v>1</v>
      </c>
      <c r="E77">
        <f t="shared" si="1"/>
        <v>0</v>
      </c>
      <c r="F77">
        <f t="shared" si="4"/>
        <v>166</v>
      </c>
      <c r="G77">
        <f t="shared" si="13"/>
        <v>70</v>
      </c>
      <c r="H77" s="39">
        <f t="shared" si="5"/>
        <v>29</v>
      </c>
      <c r="I77" s="36">
        <f t="shared" si="0"/>
        <v>0</v>
      </c>
      <c r="J77" s="36">
        <f t="shared" si="10"/>
        <v>112200</v>
      </c>
      <c r="K77" s="36">
        <f t="shared" si="11"/>
        <v>112200</v>
      </c>
      <c r="L77" s="36">
        <f t="shared" si="12"/>
        <v>0</v>
      </c>
      <c r="M77" s="36">
        <f t="shared" si="3"/>
        <v>4488</v>
      </c>
      <c r="N77" s="36">
        <f t="shared" si="7"/>
        <v>112200</v>
      </c>
      <c r="O77" s="36">
        <f t="shared" si="14"/>
        <v>73050</v>
      </c>
    </row>
    <row r="78" spans="1:15" ht="12.75">
      <c r="A78" s="1">
        <v>38132</v>
      </c>
      <c r="B78" t="s">
        <v>33</v>
      </c>
      <c r="C78">
        <v>34</v>
      </c>
      <c r="D78">
        <v>26</v>
      </c>
      <c r="E78">
        <f t="shared" si="1"/>
        <v>10</v>
      </c>
      <c r="F78">
        <f t="shared" si="4"/>
        <v>176</v>
      </c>
      <c r="G78">
        <f t="shared" si="13"/>
        <v>70</v>
      </c>
      <c r="H78" s="39">
        <f t="shared" si="5"/>
        <v>29</v>
      </c>
      <c r="I78" s="36">
        <f t="shared" si="0"/>
        <v>14500</v>
      </c>
      <c r="J78" s="36">
        <f t="shared" si="10"/>
        <v>126700</v>
      </c>
      <c r="K78" s="36">
        <f t="shared" si="11"/>
        <v>112200</v>
      </c>
      <c r="L78" s="36">
        <f t="shared" si="12"/>
        <v>14500</v>
      </c>
      <c r="M78" s="36">
        <f t="shared" si="3"/>
        <v>8113</v>
      </c>
      <c r="N78" s="36">
        <f t="shared" si="7"/>
        <v>112200</v>
      </c>
      <c r="O78" s="36">
        <f t="shared" si="14"/>
        <v>80550</v>
      </c>
    </row>
    <row r="79" spans="1:15" ht="12.75">
      <c r="A79" s="1">
        <v>38140</v>
      </c>
      <c r="B79" t="s">
        <v>34</v>
      </c>
      <c r="C79">
        <v>11</v>
      </c>
      <c r="E79">
        <f t="shared" si="1"/>
        <v>0</v>
      </c>
      <c r="F79">
        <f t="shared" si="4"/>
        <v>176</v>
      </c>
      <c r="G79">
        <f t="shared" si="13"/>
        <v>60</v>
      </c>
      <c r="H79" s="39">
        <f t="shared" si="5"/>
        <v>54</v>
      </c>
      <c r="I79" s="36">
        <f t="shared" si="0"/>
        <v>0</v>
      </c>
      <c r="J79" s="36">
        <f t="shared" si="10"/>
        <v>126700</v>
      </c>
      <c r="K79" s="36">
        <f t="shared" si="11"/>
        <v>112200</v>
      </c>
      <c r="L79" s="36">
        <f t="shared" si="12"/>
        <v>14500</v>
      </c>
      <c r="M79" s="36">
        <f t="shared" si="3"/>
        <v>8113</v>
      </c>
      <c r="N79" s="36">
        <f t="shared" si="7"/>
        <v>112200</v>
      </c>
      <c r="O79" s="36">
        <f t="shared" si="14"/>
        <v>74550</v>
      </c>
    </row>
    <row r="80" spans="1:15" ht="12.75">
      <c r="A80" s="1">
        <v>38142</v>
      </c>
      <c r="B80" t="s">
        <v>34</v>
      </c>
      <c r="C80">
        <v>6</v>
      </c>
      <c r="E80">
        <f t="shared" si="1"/>
        <v>0</v>
      </c>
      <c r="F80">
        <f t="shared" si="4"/>
        <v>176</v>
      </c>
      <c r="G80">
        <f t="shared" si="13"/>
        <v>50</v>
      </c>
      <c r="H80" s="39">
        <f t="shared" si="5"/>
        <v>54</v>
      </c>
      <c r="I80" s="36">
        <f t="shared" si="0"/>
        <v>0</v>
      </c>
      <c r="J80" s="36">
        <f t="shared" si="10"/>
        <v>126700</v>
      </c>
      <c r="K80" s="36">
        <f t="shared" si="11"/>
        <v>112200</v>
      </c>
      <c r="L80" s="36">
        <f t="shared" si="12"/>
        <v>14500</v>
      </c>
      <c r="M80" s="36">
        <f t="shared" si="3"/>
        <v>8113</v>
      </c>
      <c r="N80" s="36">
        <f t="shared" si="7"/>
        <v>112200</v>
      </c>
      <c r="O80" s="36">
        <f t="shared" si="14"/>
        <v>63550</v>
      </c>
    </row>
    <row r="81" spans="1:15" ht="12.75">
      <c r="A81" s="1">
        <v>38142</v>
      </c>
      <c r="B81" t="s">
        <v>33</v>
      </c>
      <c r="C81">
        <v>22</v>
      </c>
      <c r="D81">
        <v>14</v>
      </c>
      <c r="E81">
        <f t="shared" si="1"/>
        <v>10</v>
      </c>
      <c r="F81">
        <f t="shared" si="4"/>
        <v>186</v>
      </c>
      <c r="G81">
        <f t="shared" si="13"/>
        <v>63</v>
      </c>
      <c r="H81" s="39">
        <f t="shared" si="5"/>
        <v>54</v>
      </c>
      <c r="I81" s="36">
        <f t="shared" si="0"/>
        <v>27000</v>
      </c>
      <c r="J81" s="36">
        <f t="shared" si="10"/>
        <v>153700</v>
      </c>
      <c r="K81" s="36">
        <f t="shared" si="11"/>
        <v>153700</v>
      </c>
      <c r="L81" s="36">
        <f t="shared" si="12"/>
        <v>0</v>
      </c>
      <c r="M81" s="36">
        <f t="shared" si="3"/>
        <v>6148</v>
      </c>
      <c r="N81" s="36">
        <f t="shared" si="7"/>
        <v>153700</v>
      </c>
      <c r="O81" s="36">
        <f t="shared" si="14"/>
        <v>92950</v>
      </c>
    </row>
    <row r="82" spans="1:15" ht="12.75">
      <c r="A82" s="1">
        <v>38147</v>
      </c>
      <c r="B82" t="s">
        <v>33</v>
      </c>
      <c r="C82">
        <v>2</v>
      </c>
      <c r="E82">
        <f t="shared" si="1"/>
        <v>-3</v>
      </c>
      <c r="F82">
        <f t="shared" si="4"/>
        <v>183</v>
      </c>
      <c r="G82">
        <f t="shared" si="13"/>
        <v>60</v>
      </c>
      <c r="H82" s="39">
        <f t="shared" si="5"/>
        <v>40</v>
      </c>
      <c r="I82" s="36">
        <f t="shared" si="0"/>
        <v>-6000</v>
      </c>
      <c r="J82" s="36">
        <f t="shared" si="10"/>
        <v>147700</v>
      </c>
      <c r="K82" s="36">
        <f t="shared" si="11"/>
        <v>147700</v>
      </c>
      <c r="L82" s="36">
        <f t="shared" si="12"/>
        <v>0</v>
      </c>
      <c r="M82" s="36">
        <f t="shared" si="3"/>
        <v>5908</v>
      </c>
      <c r="N82" s="36">
        <f t="shared" si="7"/>
        <v>153700</v>
      </c>
      <c r="O82" s="36">
        <f t="shared" si="14"/>
        <v>86950</v>
      </c>
    </row>
    <row r="83" spans="1:15" ht="12.75">
      <c r="A83" s="1">
        <v>38153</v>
      </c>
      <c r="B83" t="s">
        <v>34</v>
      </c>
      <c r="C83">
        <v>4</v>
      </c>
      <c r="E83">
        <f t="shared" si="1"/>
        <v>-3</v>
      </c>
      <c r="F83">
        <f t="shared" si="4"/>
        <v>180</v>
      </c>
      <c r="G83">
        <f t="shared" si="13"/>
        <v>60</v>
      </c>
      <c r="H83" s="39">
        <f t="shared" si="5"/>
        <v>39</v>
      </c>
      <c r="I83" s="36">
        <f t="shared" si="0"/>
        <v>-5850</v>
      </c>
      <c r="J83" s="36">
        <f t="shared" si="10"/>
        <v>141850</v>
      </c>
      <c r="K83" s="36">
        <f t="shared" si="11"/>
        <v>141850</v>
      </c>
      <c r="L83" s="36">
        <f t="shared" si="12"/>
        <v>0</v>
      </c>
      <c r="M83" s="36">
        <f t="shared" si="3"/>
        <v>5674</v>
      </c>
      <c r="N83" s="36">
        <f t="shared" si="7"/>
        <v>153700</v>
      </c>
      <c r="O83" s="36">
        <f t="shared" si="14"/>
        <v>83500</v>
      </c>
    </row>
    <row r="84" spans="1:15" ht="12.75">
      <c r="A84" s="1">
        <v>38153</v>
      </c>
      <c r="B84" t="s">
        <v>33</v>
      </c>
      <c r="C84">
        <v>6</v>
      </c>
      <c r="D84">
        <v>1</v>
      </c>
      <c r="E84">
        <f t="shared" si="1"/>
        <v>0</v>
      </c>
      <c r="F84">
        <f t="shared" si="4"/>
        <v>180</v>
      </c>
      <c r="G84">
        <f t="shared" si="13"/>
        <v>60</v>
      </c>
      <c r="H84" s="39">
        <f t="shared" si="5"/>
        <v>37</v>
      </c>
      <c r="I84" s="36">
        <f t="shared" si="0"/>
        <v>0</v>
      </c>
      <c r="J84" s="36">
        <f t="shared" si="10"/>
        <v>141850</v>
      </c>
      <c r="K84" s="36">
        <f t="shared" si="11"/>
        <v>141850</v>
      </c>
      <c r="L84" s="36">
        <f t="shared" si="12"/>
        <v>0</v>
      </c>
      <c r="M84" s="36">
        <f t="shared" si="3"/>
        <v>5674</v>
      </c>
      <c r="N84" s="36">
        <f t="shared" si="7"/>
        <v>153700</v>
      </c>
      <c r="O84" s="36">
        <f t="shared" si="14"/>
        <v>83500</v>
      </c>
    </row>
    <row r="85" spans="1:15" ht="12.75">
      <c r="A85" s="1">
        <v>38155</v>
      </c>
      <c r="B85" t="s">
        <v>33</v>
      </c>
      <c r="C85">
        <v>13</v>
      </c>
      <c r="D85">
        <v>6</v>
      </c>
      <c r="E85">
        <f t="shared" si="1"/>
        <v>10</v>
      </c>
      <c r="F85">
        <f t="shared" si="4"/>
        <v>190</v>
      </c>
      <c r="G85">
        <f t="shared" si="13"/>
        <v>68</v>
      </c>
      <c r="H85" s="39">
        <f t="shared" si="5"/>
        <v>37</v>
      </c>
      <c r="I85" s="36">
        <f t="shared" si="0"/>
        <v>18500</v>
      </c>
      <c r="J85" s="36">
        <f t="shared" si="10"/>
        <v>160350</v>
      </c>
      <c r="K85" s="36">
        <f t="shared" si="11"/>
        <v>153700</v>
      </c>
      <c r="L85" s="36">
        <f t="shared" si="12"/>
        <v>6650</v>
      </c>
      <c r="M85" s="36">
        <f t="shared" si="3"/>
        <v>7810.5</v>
      </c>
      <c r="N85" s="36">
        <f t="shared" si="7"/>
        <v>153700</v>
      </c>
      <c r="O85" s="36">
        <f t="shared" si="14"/>
        <v>100500</v>
      </c>
    </row>
    <row r="86" spans="1:15" ht="12.75">
      <c r="A86" s="1">
        <v>38160</v>
      </c>
      <c r="B86" t="s">
        <v>33</v>
      </c>
      <c r="C86">
        <v>3</v>
      </c>
      <c r="E86">
        <f t="shared" si="1"/>
        <v>-3</v>
      </c>
      <c r="F86">
        <f t="shared" si="4"/>
        <v>187</v>
      </c>
      <c r="G86">
        <f t="shared" si="13"/>
        <v>65</v>
      </c>
      <c r="H86" s="39">
        <f t="shared" si="5"/>
        <v>52</v>
      </c>
      <c r="I86" s="36">
        <f t="shared" si="0"/>
        <v>-7800</v>
      </c>
      <c r="J86" s="36">
        <f t="shared" si="10"/>
        <v>152550</v>
      </c>
      <c r="K86" s="36">
        <f t="shared" si="11"/>
        <v>152550</v>
      </c>
      <c r="L86" s="36">
        <f t="shared" si="12"/>
        <v>0</v>
      </c>
      <c r="M86" s="36">
        <f t="shared" si="3"/>
        <v>6102</v>
      </c>
      <c r="N86" s="36">
        <f t="shared" si="7"/>
        <v>153700</v>
      </c>
      <c r="O86" s="36">
        <f t="shared" si="14"/>
        <v>92700</v>
      </c>
    </row>
    <row r="87" spans="1:15" ht="12.75">
      <c r="A87" s="1">
        <v>38161</v>
      </c>
      <c r="B87" t="s">
        <v>34</v>
      </c>
      <c r="C87">
        <v>15</v>
      </c>
      <c r="D87">
        <v>9</v>
      </c>
      <c r="E87">
        <f t="shared" si="1"/>
        <v>10</v>
      </c>
      <c r="F87">
        <f t="shared" si="4"/>
        <v>197</v>
      </c>
      <c r="G87">
        <f t="shared" si="13"/>
        <v>65</v>
      </c>
      <c r="H87" s="39">
        <f t="shared" si="5"/>
        <v>40</v>
      </c>
      <c r="I87" s="36">
        <f t="shared" si="0"/>
        <v>20000</v>
      </c>
      <c r="J87" s="36">
        <f t="shared" si="10"/>
        <v>172550</v>
      </c>
      <c r="K87" s="36">
        <f t="shared" si="11"/>
        <v>153700</v>
      </c>
      <c r="L87" s="36">
        <f t="shared" si="12"/>
        <v>18850</v>
      </c>
      <c r="M87" s="36">
        <f t="shared" si="3"/>
        <v>10860.5</v>
      </c>
      <c r="N87" s="36">
        <f t="shared" si="7"/>
        <v>153700</v>
      </c>
      <c r="O87" s="36">
        <f t="shared" si="14"/>
        <v>105200</v>
      </c>
    </row>
    <row r="88" spans="1:15" ht="12.75">
      <c r="A88" s="1">
        <v>38162</v>
      </c>
      <c r="B88" t="s">
        <v>33</v>
      </c>
      <c r="C88">
        <v>2</v>
      </c>
      <c r="E88">
        <f t="shared" si="1"/>
        <v>-3</v>
      </c>
      <c r="F88">
        <f t="shared" si="4"/>
        <v>194</v>
      </c>
      <c r="G88">
        <f t="shared" si="13"/>
        <v>65</v>
      </c>
      <c r="H88" s="39">
        <f t="shared" si="5"/>
        <v>72</v>
      </c>
      <c r="I88" s="36">
        <f t="shared" si="0"/>
        <v>-10800</v>
      </c>
      <c r="J88" s="36">
        <f t="shared" si="10"/>
        <v>161750</v>
      </c>
      <c r="K88" s="36">
        <f t="shared" si="11"/>
        <v>153700</v>
      </c>
      <c r="L88" s="36">
        <f t="shared" si="12"/>
        <v>8050</v>
      </c>
      <c r="M88" s="36">
        <f t="shared" si="3"/>
        <v>8160.5</v>
      </c>
      <c r="N88" s="36">
        <f t="shared" si="7"/>
        <v>153700</v>
      </c>
      <c r="O88" s="36">
        <f t="shared" si="14"/>
        <v>97850</v>
      </c>
    </row>
    <row r="89" spans="1:15" ht="12.75">
      <c r="A89" s="1">
        <v>38162</v>
      </c>
      <c r="B89" t="s">
        <v>32</v>
      </c>
      <c r="C89">
        <v>6</v>
      </c>
      <c r="E89">
        <f t="shared" si="1"/>
        <v>0</v>
      </c>
      <c r="F89">
        <f t="shared" si="4"/>
        <v>194</v>
      </c>
      <c r="G89">
        <f t="shared" si="13"/>
        <v>68</v>
      </c>
      <c r="H89" s="39">
        <f t="shared" si="5"/>
        <v>54</v>
      </c>
      <c r="I89" s="36">
        <f t="shared" si="0"/>
        <v>0</v>
      </c>
      <c r="J89" s="36">
        <f t="shared" si="10"/>
        <v>161750</v>
      </c>
      <c r="K89" s="36">
        <f t="shared" si="11"/>
        <v>153700</v>
      </c>
      <c r="L89" s="36">
        <f t="shared" si="12"/>
        <v>8050</v>
      </c>
      <c r="M89" s="36">
        <f t="shared" si="3"/>
        <v>8160.5</v>
      </c>
      <c r="N89" s="36">
        <f t="shared" si="7"/>
        <v>153700</v>
      </c>
      <c r="O89" s="36">
        <f t="shared" si="14"/>
        <v>100550</v>
      </c>
    </row>
    <row r="90" spans="1:15" ht="12.75">
      <c r="A90" s="1">
        <v>38166</v>
      </c>
      <c r="B90" t="s">
        <v>34</v>
      </c>
      <c r="C90">
        <v>3</v>
      </c>
      <c r="E90">
        <f t="shared" si="1"/>
        <v>-3</v>
      </c>
      <c r="F90">
        <f t="shared" si="4"/>
        <v>191</v>
      </c>
      <c r="G90">
        <f t="shared" si="13"/>
        <v>55</v>
      </c>
      <c r="H90" s="39">
        <f t="shared" si="5"/>
        <v>54</v>
      </c>
      <c r="I90" s="36">
        <f aca="true" t="shared" si="15" ref="I90:I153">H90*E90*50</f>
        <v>-8100</v>
      </c>
      <c r="J90" s="36">
        <f t="shared" si="10"/>
        <v>153650</v>
      </c>
      <c r="K90" s="36">
        <f t="shared" si="11"/>
        <v>153650</v>
      </c>
      <c r="L90" s="36">
        <f t="shared" si="12"/>
        <v>0</v>
      </c>
      <c r="M90" s="36">
        <f t="shared" si="3"/>
        <v>6146</v>
      </c>
      <c r="N90" s="36">
        <f t="shared" si="7"/>
        <v>153700</v>
      </c>
      <c r="O90" s="36">
        <f t="shared" si="14"/>
        <v>84450</v>
      </c>
    </row>
    <row r="91" spans="1:15" ht="12.75">
      <c r="A91" s="1">
        <v>38166</v>
      </c>
      <c r="B91" t="s">
        <v>33</v>
      </c>
      <c r="C91">
        <v>7</v>
      </c>
      <c r="D91">
        <v>2</v>
      </c>
      <c r="E91">
        <f aca="true" t="shared" si="16" ref="E91:E154">IF(C91&lt;breakeven,-1*stoploss,IF(C91&gt;=target+3,target,MAX((D91-3),0)))</f>
        <v>0</v>
      </c>
      <c r="F91">
        <f t="shared" si="4"/>
        <v>191</v>
      </c>
      <c r="G91">
        <f t="shared" si="13"/>
        <v>55</v>
      </c>
      <c r="H91" s="39">
        <f t="shared" si="5"/>
        <v>40</v>
      </c>
      <c r="I91" s="36">
        <f t="shared" si="15"/>
        <v>0</v>
      </c>
      <c r="J91" s="36">
        <f t="shared" si="10"/>
        <v>153650</v>
      </c>
      <c r="K91" s="36">
        <f t="shared" si="11"/>
        <v>153650</v>
      </c>
      <c r="L91" s="36">
        <f t="shared" si="12"/>
        <v>0</v>
      </c>
      <c r="M91" s="36">
        <f aca="true" t="shared" si="17" ref="M91:M154">K91*risk+L91*P</f>
        <v>6146</v>
      </c>
      <c r="N91" s="36">
        <f t="shared" si="7"/>
        <v>153700</v>
      </c>
      <c r="O91" s="36">
        <f t="shared" si="14"/>
        <v>84450</v>
      </c>
    </row>
    <row r="92" spans="1:15" ht="12.75">
      <c r="A92" s="1">
        <v>38168</v>
      </c>
      <c r="B92" t="s">
        <v>33</v>
      </c>
      <c r="C92">
        <v>11</v>
      </c>
      <c r="E92">
        <f t="shared" si="16"/>
        <v>0</v>
      </c>
      <c r="F92">
        <f aca="true" t="shared" si="18" ref="F92:F155">E92+F91</f>
        <v>191</v>
      </c>
      <c r="G92">
        <f t="shared" si="13"/>
        <v>55</v>
      </c>
      <c r="H92" s="39">
        <f aca="true" t="shared" si="19" ref="H92:H155">MIN((INT(M91/(50*stoploss))),max_cars)</f>
        <v>40</v>
      </c>
      <c r="I92" s="36">
        <f t="shared" si="15"/>
        <v>0</v>
      </c>
      <c r="J92" s="36">
        <f t="shared" si="10"/>
        <v>153650</v>
      </c>
      <c r="K92" s="36">
        <f t="shared" si="11"/>
        <v>153650</v>
      </c>
      <c r="L92" s="36">
        <f t="shared" si="12"/>
        <v>0</v>
      </c>
      <c r="M92" s="36">
        <f t="shared" si="17"/>
        <v>6146</v>
      </c>
      <c r="N92" s="36">
        <f aca="true" t="shared" si="20" ref="N92:N155">MAX(K92,N91)</f>
        <v>153700</v>
      </c>
      <c r="O92" s="36">
        <f t="shared" si="14"/>
        <v>84450</v>
      </c>
    </row>
    <row r="93" spans="1:15" ht="12.75">
      <c r="A93" s="1">
        <v>38169</v>
      </c>
      <c r="B93" t="s">
        <v>33</v>
      </c>
      <c r="C93">
        <v>3</v>
      </c>
      <c r="E93">
        <f t="shared" si="16"/>
        <v>-3</v>
      </c>
      <c r="F93">
        <f t="shared" si="18"/>
        <v>188</v>
      </c>
      <c r="G93">
        <f t="shared" si="13"/>
        <v>42</v>
      </c>
      <c r="H93" s="39">
        <f t="shared" si="19"/>
        <v>40</v>
      </c>
      <c r="I93" s="36">
        <f t="shared" si="15"/>
        <v>-6000</v>
      </c>
      <c r="J93" s="36">
        <f t="shared" si="10"/>
        <v>147650</v>
      </c>
      <c r="K93" s="36">
        <f t="shared" si="11"/>
        <v>147650</v>
      </c>
      <c r="L93" s="36">
        <f t="shared" si="12"/>
        <v>0</v>
      </c>
      <c r="M93" s="36">
        <f t="shared" si="17"/>
        <v>5906</v>
      </c>
      <c r="N93" s="36">
        <f t="shared" si="20"/>
        <v>153700</v>
      </c>
      <c r="O93" s="36">
        <f t="shared" si="14"/>
        <v>65450</v>
      </c>
    </row>
    <row r="94" spans="1:15" ht="12.75">
      <c r="A94" s="1">
        <v>38169</v>
      </c>
      <c r="B94" t="s">
        <v>32</v>
      </c>
      <c r="C94">
        <v>8</v>
      </c>
      <c r="E94">
        <f t="shared" si="16"/>
        <v>0</v>
      </c>
      <c r="F94">
        <f t="shared" si="18"/>
        <v>188</v>
      </c>
      <c r="G94">
        <f t="shared" si="13"/>
        <v>32</v>
      </c>
      <c r="H94" s="39">
        <f t="shared" si="19"/>
        <v>39</v>
      </c>
      <c r="I94" s="36">
        <f t="shared" si="15"/>
        <v>0</v>
      </c>
      <c r="J94" s="36">
        <f t="shared" si="10"/>
        <v>147650</v>
      </c>
      <c r="K94" s="36">
        <f t="shared" si="11"/>
        <v>147650</v>
      </c>
      <c r="L94" s="36">
        <f t="shared" si="12"/>
        <v>0</v>
      </c>
      <c r="M94" s="36">
        <f t="shared" si="17"/>
        <v>5906</v>
      </c>
      <c r="N94" s="36">
        <f t="shared" si="20"/>
        <v>153700</v>
      </c>
      <c r="O94" s="36">
        <f t="shared" si="14"/>
        <v>54950</v>
      </c>
    </row>
    <row r="95" spans="1:15" ht="12.75">
      <c r="A95" s="1">
        <v>38175</v>
      </c>
      <c r="B95" t="s">
        <v>34</v>
      </c>
      <c r="C95">
        <v>8</v>
      </c>
      <c r="E95">
        <f t="shared" si="16"/>
        <v>0</v>
      </c>
      <c r="F95">
        <f t="shared" si="18"/>
        <v>188</v>
      </c>
      <c r="G95">
        <f t="shared" si="13"/>
        <v>22</v>
      </c>
      <c r="H95" s="39">
        <f t="shared" si="19"/>
        <v>39</v>
      </c>
      <c r="I95" s="36">
        <f t="shared" si="15"/>
        <v>0</v>
      </c>
      <c r="J95" s="36">
        <f t="shared" si="10"/>
        <v>147650</v>
      </c>
      <c r="K95" s="36">
        <f t="shared" si="11"/>
        <v>147650</v>
      </c>
      <c r="L95" s="36">
        <f t="shared" si="12"/>
        <v>0</v>
      </c>
      <c r="M95" s="36">
        <f t="shared" si="17"/>
        <v>5906</v>
      </c>
      <c r="N95" s="36">
        <f t="shared" si="20"/>
        <v>153700</v>
      </c>
      <c r="O95" s="36">
        <f t="shared" si="14"/>
        <v>35450</v>
      </c>
    </row>
    <row r="96" spans="1:15" ht="12.75">
      <c r="A96" s="1">
        <v>38176</v>
      </c>
      <c r="B96" t="s">
        <v>33</v>
      </c>
      <c r="C96">
        <v>7</v>
      </c>
      <c r="E96">
        <f t="shared" si="16"/>
        <v>0</v>
      </c>
      <c r="F96">
        <f t="shared" si="18"/>
        <v>188</v>
      </c>
      <c r="G96">
        <f t="shared" si="13"/>
        <v>22</v>
      </c>
      <c r="H96" s="39">
        <f t="shared" si="19"/>
        <v>39</v>
      </c>
      <c r="I96" s="36">
        <f t="shared" si="15"/>
        <v>0</v>
      </c>
      <c r="J96" s="36">
        <f t="shared" si="10"/>
        <v>147650</v>
      </c>
      <c r="K96" s="36">
        <f t="shared" si="11"/>
        <v>147650</v>
      </c>
      <c r="L96" s="36">
        <f t="shared" si="12"/>
        <v>0</v>
      </c>
      <c r="M96" s="36">
        <f t="shared" si="17"/>
        <v>5906</v>
      </c>
      <c r="N96" s="36">
        <f t="shared" si="20"/>
        <v>153700</v>
      </c>
      <c r="O96" s="36">
        <f t="shared" si="14"/>
        <v>35450</v>
      </c>
    </row>
    <row r="97" spans="1:15" ht="12.75">
      <c r="A97" s="1">
        <v>38176</v>
      </c>
      <c r="B97" t="s">
        <v>32</v>
      </c>
      <c r="C97">
        <v>5</v>
      </c>
      <c r="E97">
        <f t="shared" si="16"/>
        <v>-3</v>
      </c>
      <c r="F97">
        <f t="shared" si="18"/>
        <v>185</v>
      </c>
      <c r="G97">
        <f t="shared" si="13"/>
        <v>19</v>
      </c>
      <c r="H97" s="39">
        <f t="shared" si="19"/>
        <v>39</v>
      </c>
      <c r="I97" s="36">
        <f t="shared" si="15"/>
        <v>-5850</v>
      </c>
      <c r="J97" s="36">
        <f t="shared" si="10"/>
        <v>141800</v>
      </c>
      <c r="K97" s="36">
        <f t="shared" si="11"/>
        <v>141800</v>
      </c>
      <c r="L97" s="36">
        <f t="shared" si="12"/>
        <v>0</v>
      </c>
      <c r="M97" s="36">
        <f t="shared" si="17"/>
        <v>5672</v>
      </c>
      <c r="N97" s="36">
        <f t="shared" si="20"/>
        <v>153700</v>
      </c>
      <c r="O97" s="36">
        <f t="shared" si="14"/>
        <v>29600</v>
      </c>
    </row>
    <row r="98" spans="1:15" ht="12.75">
      <c r="A98" s="1">
        <v>38177</v>
      </c>
      <c r="B98" t="s">
        <v>34</v>
      </c>
      <c r="C98">
        <v>3</v>
      </c>
      <c r="E98">
        <f t="shared" si="16"/>
        <v>-3</v>
      </c>
      <c r="F98">
        <f t="shared" si="18"/>
        <v>182</v>
      </c>
      <c r="G98">
        <f t="shared" si="13"/>
        <v>6</v>
      </c>
      <c r="H98" s="39">
        <f t="shared" si="19"/>
        <v>37</v>
      </c>
      <c r="I98" s="36">
        <f t="shared" si="15"/>
        <v>-5550</v>
      </c>
      <c r="J98" s="36">
        <f t="shared" si="10"/>
        <v>136250</v>
      </c>
      <c r="K98" s="36">
        <f t="shared" si="11"/>
        <v>136250</v>
      </c>
      <c r="L98" s="36">
        <f t="shared" si="12"/>
        <v>0</v>
      </c>
      <c r="M98" s="36">
        <f t="shared" si="17"/>
        <v>5450</v>
      </c>
      <c r="N98" s="36">
        <f t="shared" si="20"/>
        <v>153700</v>
      </c>
      <c r="O98" s="36">
        <f t="shared" si="14"/>
        <v>9550</v>
      </c>
    </row>
    <row r="99" spans="1:15" ht="12.75">
      <c r="A99" s="1">
        <v>38177</v>
      </c>
      <c r="B99" t="s">
        <v>33</v>
      </c>
      <c r="C99">
        <v>3</v>
      </c>
      <c r="E99">
        <f t="shared" si="16"/>
        <v>-3</v>
      </c>
      <c r="F99">
        <f t="shared" si="18"/>
        <v>179</v>
      </c>
      <c r="G99">
        <f t="shared" si="13"/>
        <v>3</v>
      </c>
      <c r="H99" s="39">
        <f t="shared" si="19"/>
        <v>36</v>
      </c>
      <c r="I99" s="36">
        <f t="shared" si="15"/>
        <v>-5400</v>
      </c>
      <c r="J99" s="36">
        <f t="shared" si="10"/>
        <v>130850</v>
      </c>
      <c r="K99" s="36">
        <f t="shared" si="11"/>
        <v>130850</v>
      </c>
      <c r="L99" s="36">
        <f t="shared" si="12"/>
        <v>0</v>
      </c>
      <c r="M99" s="36">
        <f t="shared" si="17"/>
        <v>5234</v>
      </c>
      <c r="N99" s="36">
        <f t="shared" si="20"/>
        <v>153700</v>
      </c>
      <c r="O99" s="36">
        <f t="shared" si="14"/>
        <v>4150</v>
      </c>
    </row>
    <row r="100" spans="1:15" ht="12.75">
      <c r="A100" s="1">
        <v>38180</v>
      </c>
      <c r="B100" t="s">
        <v>33</v>
      </c>
      <c r="C100">
        <v>13</v>
      </c>
      <c r="D100">
        <v>5</v>
      </c>
      <c r="E100">
        <f t="shared" si="16"/>
        <v>10</v>
      </c>
      <c r="F100">
        <f t="shared" si="18"/>
        <v>189</v>
      </c>
      <c r="G100">
        <f t="shared" si="13"/>
        <v>13</v>
      </c>
      <c r="H100" s="39">
        <f t="shared" si="19"/>
        <v>34</v>
      </c>
      <c r="I100" s="36">
        <f t="shared" si="15"/>
        <v>17000</v>
      </c>
      <c r="J100" s="36">
        <f t="shared" si="10"/>
        <v>147850</v>
      </c>
      <c r="K100" s="36">
        <f t="shared" si="11"/>
        <v>147850</v>
      </c>
      <c r="L100" s="36">
        <f t="shared" si="12"/>
        <v>0</v>
      </c>
      <c r="M100" s="36">
        <f t="shared" si="17"/>
        <v>5914</v>
      </c>
      <c r="N100" s="36">
        <f t="shared" si="20"/>
        <v>153700</v>
      </c>
      <c r="O100" s="36">
        <f t="shared" si="14"/>
        <v>21150</v>
      </c>
    </row>
    <row r="101" spans="1:15" ht="12.75">
      <c r="A101" s="1">
        <v>38182</v>
      </c>
      <c r="B101" t="s">
        <v>33</v>
      </c>
      <c r="C101">
        <v>12</v>
      </c>
      <c r="E101">
        <f t="shared" si="16"/>
        <v>0</v>
      </c>
      <c r="F101">
        <f t="shared" si="18"/>
        <v>189</v>
      </c>
      <c r="G101">
        <f t="shared" si="13"/>
        <v>3</v>
      </c>
      <c r="H101" s="39">
        <f t="shared" si="19"/>
        <v>39</v>
      </c>
      <c r="I101" s="36">
        <f t="shared" si="15"/>
        <v>0</v>
      </c>
      <c r="J101" s="36">
        <f t="shared" si="10"/>
        <v>147850</v>
      </c>
      <c r="K101" s="36">
        <f t="shared" si="11"/>
        <v>147850</v>
      </c>
      <c r="L101" s="36">
        <f t="shared" si="12"/>
        <v>0</v>
      </c>
      <c r="M101" s="36">
        <f t="shared" si="17"/>
        <v>5914</v>
      </c>
      <c r="N101" s="36">
        <f t="shared" si="20"/>
        <v>153700</v>
      </c>
      <c r="O101" s="36">
        <f t="shared" si="14"/>
        <v>-5850</v>
      </c>
    </row>
    <row r="102" spans="1:15" ht="12.75">
      <c r="A102" s="1">
        <v>38182</v>
      </c>
      <c r="B102" t="s">
        <v>33</v>
      </c>
      <c r="C102">
        <v>7</v>
      </c>
      <c r="E102">
        <f t="shared" si="16"/>
        <v>0</v>
      </c>
      <c r="F102">
        <f t="shared" si="18"/>
        <v>189</v>
      </c>
      <c r="G102">
        <f t="shared" si="13"/>
        <v>6</v>
      </c>
      <c r="H102" s="39">
        <f t="shared" si="19"/>
        <v>39</v>
      </c>
      <c r="I102" s="36">
        <f t="shared" si="15"/>
        <v>0</v>
      </c>
      <c r="J102" s="36">
        <f aca="true" t="shared" si="21" ref="J102:J165">J101+I102</f>
        <v>147850</v>
      </c>
      <c r="K102" s="36">
        <f t="shared" si="11"/>
        <v>147850</v>
      </c>
      <c r="L102" s="36">
        <f t="shared" si="12"/>
        <v>0</v>
      </c>
      <c r="M102" s="36">
        <f t="shared" si="17"/>
        <v>5914</v>
      </c>
      <c r="N102" s="36">
        <f t="shared" si="20"/>
        <v>153700</v>
      </c>
      <c r="O102" s="36">
        <f t="shared" si="14"/>
        <v>150</v>
      </c>
    </row>
    <row r="103" spans="1:15" ht="12.75">
      <c r="A103" s="1">
        <v>38183</v>
      </c>
      <c r="B103" t="s">
        <v>33</v>
      </c>
      <c r="C103">
        <v>9</v>
      </c>
      <c r="E103">
        <f t="shared" si="16"/>
        <v>0</v>
      </c>
      <c r="F103">
        <f t="shared" si="18"/>
        <v>189</v>
      </c>
      <c r="G103">
        <f t="shared" si="13"/>
        <v>9</v>
      </c>
      <c r="H103" s="39">
        <f t="shared" si="19"/>
        <v>39</v>
      </c>
      <c r="I103" s="36">
        <f t="shared" si="15"/>
        <v>0</v>
      </c>
      <c r="J103" s="36">
        <f t="shared" si="21"/>
        <v>147850</v>
      </c>
      <c r="K103" s="36">
        <f t="shared" si="11"/>
        <v>147850</v>
      </c>
      <c r="L103" s="36">
        <f t="shared" si="12"/>
        <v>0</v>
      </c>
      <c r="M103" s="36">
        <f t="shared" si="17"/>
        <v>5914</v>
      </c>
      <c r="N103" s="36">
        <f t="shared" si="20"/>
        <v>153700</v>
      </c>
      <c r="O103" s="36">
        <f t="shared" si="14"/>
        <v>6000</v>
      </c>
    </row>
    <row r="104" spans="1:15" ht="12.75">
      <c r="A104" s="1">
        <v>38187</v>
      </c>
      <c r="B104" t="s">
        <v>34</v>
      </c>
      <c r="C104">
        <v>18</v>
      </c>
      <c r="D104">
        <v>4</v>
      </c>
      <c r="E104">
        <f t="shared" si="16"/>
        <v>10</v>
      </c>
      <c r="F104">
        <f t="shared" si="18"/>
        <v>199</v>
      </c>
      <c r="G104">
        <f t="shared" si="13"/>
        <v>19</v>
      </c>
      <c r="H104" s="39">
        <f t="shared" si="19"/>
        <v>39</v>
      </c>
      <c r="I104" s="36">
        <f t="shared" si="15"/>
        <v>19500</v>
      </c>
      <c r="J104" s="36">
        <f t="shared" si="21"/>
        <v>167350</v>
      </c>
      <c r="K104" s="36">
        <f t="shared" si="11"/>
        <v>153700</v>
      </c>
      <c r="L104" s="36">
        <f t="shared" si="12"/>
        <v>13650</v>
      </c>
      <c r="M104" s="36">
        <f t="shared" si="17"/>
        <v>9560.5</v>
      </c>
      <c r="N104" s="36">
        <f t="shared" si="20"/>
        <v>153700</v>
      </c>
      <c r="O104" s="36">
        <f t="shared" si="14"/>
        <v>25500</v>
      </c>
    </row>
    <row r="105" spans="1:15" ht="12.75">
      <c r="A105" s="1">
        <v>38190</v>
      </c>
      <c r="B105" t="s">
        <v>33</v>
      </c>
      <c r="C105">
        <v>5</v>
      </c>
      <c r="E105">
        <f t="shared" si="16"/>
        <v>-3</v>
      </c>
      <c r="F105">
        <f t="shared" si="18"/>
        <v>196</v>
      </c>
      <c r="G105">
        <f t="shared" si="13"/>
        <v>6</v>
      </c>
      <c r="H105" s="39">
        <f t="shared" si="19"/>
        <v>63</v>
      </c>
      <c r="I105" s="36">
        <f t="shared" si="15"/>
        <v>-9450</v>
      </c>
      <c r="J105" s="36">
        <f t="shared" si="21"/>
        <v>157900</v>
      </c>
      <c r="K105" s="36">
        <f t="shared" si="11"/>
        <v>153700</v>
      </c>
      <c r="L105" s="36">
        <f t="shared" si="12"/>
        <v>4200</v>
      </c>
      <c r="M105" s="36">
        <f t="shared" si="17"/>
        <v>7198</v>
      </c>
      <c r="N105" s="36">
        <f t="shared" si="20"/>
        <v>153700</v>
      </c>
      <c r="O105" s="36">
        <f t="shared" si="14"/>
        <v>-2450</v>
      </c>
    </row>
    <row r="106" spans="1:15" ht="12.75">
      <c r="A106" s="1">
        <v>38190</v>
      </c>
      <c r="B106" t="s">
        <v>34</v>
      </c>
      <c r="C106">
        <v>4</v>
      </c>
      <c r="E106">
        <f t="shared" si="16"/>
        <v>-3</v>
      </c>
      <c r="F106">
        <f t="shared" si="18"/>
        <v>193</v>
      </c>
      <c r="G106">
        <f t="shared" si="13"/>
        <v>6</v>
      </c>
      <c r="H106" s="39">
        <f t="shared" si="19"/>
        <v>47</v>
      </c>
      <c r="I106" s="36">
        <f t="shared" si="15"/>
        <v>-7050</v>
      </c>
      <c r="J106" s="36">
        <f t="shared" si="21"/>
        <v>150850</v>
      </c>
      <c r="K106" s="36">
        <f t="shared" si="11"/>
        <v>150850</v>
      </c>
      <c r="L106" s="36">
        <f t="shared" si="12"/>
        <v>0</v>
      </c>
      <c r="M106" s="36">
        <f t="shared" si="17"/>
        <v>6034</v>
      </c>
      <c r="N106" s="36">
        <f t="shared" si="20"/>
        <v>153700</v>
      </c>
      <c r="O106" s="36">
        <f t="shared" si="14"/>
        <v>-1700</v>
      </c>
    </row>
    <row r="107" spans="1:15" ht="12.75">
      <c r="A107" s="1">
        <v>38191</v>
      </c>
      <c r="B107" t="s">
        <v>33</v>
      </c>
      <c r="C107">
        <v>6</v>
      </c>
      <c r="E107">
        <f t="shared" si="16"/>
        <v>0</v>
      </c>
      <c r="F107">
        <f t="shared" si="18"/>
        <v>193</v>
      </c>
      <c r="G107">
        <f t="shared" si="13"/>
        <v>-4</v>
      </c>
      <c r="H107" s="39">
        <f t="shared" si="19"/>
        <v>40</v>
      </c>
      <c r="I107" s="36">
        <f t="shared" si="15"/>
        <v>0</v>
      </c>
      <c r="J107" s="36">
        <f t="shared" si="21"/>
        <v>150850</v>
      </c>
      <c r="K107" s="36">
        <f t="shared" si="11"/>
        <v>150850</v>
      </c>
      <c r="L107" s="36">
        <f t="shared" si="12"/>
        <v>0</v>
      </c>
      <c r="M107" s="36">
        <f t="shared" si="17"/>
        <v>6034</v>
      </c>
      <c r="N107" s="36">
        <f t="shared" si="20"/>
        <v>153700</v>
      </c>
      <c r="O107" s="36">
        <f t="shared" si="14"/>
        <v>-21700</v>
      </c>
    </row>
    <row r="108" spans="1:15" ht="12.75">
      <c r="A108" s="1">
        <v>38194</v>
      </c>
      <c r="B108" t="s">
        <v>34</v>
      </c>
      <c r="C108">
        <v>4</v>
      </c>
      <c r="E108">
        <f t="shared" si="16"/>
        <v>-3</v>
      </c>
      <c r="F108">
        <f t="shared" si="18"/>
        <v>190</v>
      </c>
      <c r="G108">
        <f t="shared" si="13"/>
        <v>-4</v>
      </c>
      <c r="H108" s="39">
        <f t="shared" si="19"/>
        <v>40</v>
      </c>
      <c r="I108" s="36">
        <f t="shared" si="15"/>
        <v>-6000</v>
      </c>
      <c r="J108" s="36">
        <f t="shared" si="21"/>
        <v>144850</v>
      </c>
      <c r="K108" s="36">
        <f aca="true" t="shared" si="22" ref="K108:K171">IF((J108&lt;N107),J108,IF((J108&gt;=K107*sweep),J108,N107))</f>
        <v>144850</v>
      </c>
      <c r="L108" s="36">
        <f aca="true" t="shared" si="23" ref="L108:L171">IF((J108&lt;N107),0,IF((J108&gt;=K107*sweep),0,(J108-K108)))</f>
        <v>0</v>
      </c>
      <c r="M108" s="36">
        <f t="shared" si="17"/>
        <v>5794</v>
      </c>
      <c r="N108" s="36">
        <f t="shared" si="20"/>
        <v>153700</v>
      </c>
      <c r="O108" s="36">
        <f t="shared" si="14"/>
        <v>-16900</v>
      </c>
    </row>
    <row r="109" spans="1:15" ht="12.75">
      <c r="A109" s="1">
        <v>38194</v>
      </c>
      <c r="B109" t="s">
        <v>33</v>
      </c>
      <c r="C109">
        <v>6</v>
      </c>
      <c r="E109">
        <f t="shared" si="16"/>
        <v>0</v>
      </c>
      <c r="F109">
        <f t="shared" si="18"/>
        <v>190</v>
      </c>
      <c r="G109">
        <f t="shared" si="13"/>
        <v>-4</v>
      </c>
      <c r="H109" s="39">
        <f t="shared" si="19"/>
        <v>38</v>
      </c>
      <c r="I109" s="36">
        <f t="shared" si="15"/>
        <v>0</v>
      </c>
      <c r="J109" s="36">
        <f t="shared" si="21"/>
        <v>144850</v>
      </c>
      <c r="K109" s="36">
        <f t="shared" si="22"/>
        <v>144850</v>
      </c>
      <c r="L109" s="36">
        <f t="shared" si="23"/>
        <v>0</v>
      </c>
      <c r="M109" s="36">
        <f t="shared" si="17"/>
        <v>5794</v>
      </c>
      <c r="N109" s="36">
        <f t="shared" si="20"/>
        <v>153700</v>
      </c>
      <c r="O109" s="36">
        <f t="shared" si="14"/>
        <v>-16900</v>
      </c>
    </row>
    <row r="110" spans="1:15" ht="12.75">
      <c r="A110" s="1">
        <v>38194</v>
      </c>
      <c r="B110" t="s">
        <v>32</v>
      </c>
      <c r="C110">
        <v>19</v>
      </c>
      <c r="D110">
        <v>6</v>
      </c>
      <c r="E110">
        <f t="shared" si="16"/>
        <v>10</v>
      </c>
      <c r="F110">
        <f t="shared" si="18"/>
        <v>200</v>
      </c>
      <c r="G110">
        <f aca="true" t="shared" si="24" ref="G110:G173">SUM(E91:E110)</f>
        <v>9</v>
      </c>
      <c r="H110" s="39">
        <f t="shared" si="19"/>
        <v>38</v>
      </c>
      <c r="I110" s="36">
        <f t="shared" si="15"/>
        <v>19000</v>
      </c>
      <c r="J110" s="36">
        <f t="shared" si="21"/>
        <v>163850</v>
      </c>
      <c r="K110" s="36">
        <f t="shared" si="22"/>
        <v>153700</v>
      </c>
      <c r="L110" s="36">
        <f t="shared" si="23"/>
        <v>10150</v>
      </c>
      <c r="M110" s="36">
        <f t="shared" si="17"/>
        <v>8685.5</v>
      </c>
      <c r="N110" s="36">
        <f t="shared" si="20"/>
        <v>153700</v>
      </c>
      <c r="O110" s="36">
        <f aca="true" t="shared" si="25" ref="O110:O173">SUM(I91:I110)</f>
        <v>10200</v>
      </c>
    </row>
    <row r="111" spans="1:15" ht="12.75">
      <c r="A111" s="1">
        <v>38196</v>
      </c>
      <c r="B111" t="s">
        <v>33</v>
      </c>
      <c r="C111">
        <v>23</v>
      </c>
      <c r="D111">
        <v>15</v>
      </c>
      <c r="E111">
        <f t="shared" si="16"/>
        <v>10</v>
      </c>
      <c r="F111">
        <f t="shared" si="18"/>
        <v>210</v>
      </c>
      <c r="G111">
        <f t="shared" si="24"/>
        <v>19</v>
      </c>
      <c r="H111" s="39">
        <f t="shared" si="19"/>
        <v>57</v>
      </c>
      <c r="I111" s="36">
        <f t="shared" si="15"/>
        <v>28500</v>
      </c>
      <c r="J111" s="36">
        <f t="shared" si="21"/>
        <v>192350</v>
      </c>
      <c r="K111" s="36">
        <f t="shared" si="22"/>
        <v>192350</v>
      </c>
      <c r="L111" s="36">
        <f t="shared" si="23"/>
        <v>0</v>
      </c>
      <c r="M111" s="36">
        <f t="shared" si="17"/>
        <v>7694</v>
      </c>
      <c r="N111" s="36">
        <f t="shared" si="20"/>
        <v>192350</v>
      </c>
      <c r="O111" s="36">
        <f t="shared" si="25"/>
        <v>38700</v>
      </c>
    </row>
    <row r="112" spans="1:15" ht="12.75">
      <c r="A112" s="1">
        <v>38198</v>
      </c>
      <c r="B112" t="s">
        <v>32</v>
      </c>
      <c r="C112">
        <v>12</v>
      </c>
      <c r="D112">
        <v>3</v>
      </c>
      <c r="E112">
        <f t="shared" si="16"/>
        <v>0</v>
      </c>
      <c r="F112">
        <f t="shared" si="18"/>
        <v>210</v>
      </c>
      <c r="G112">
        <f t="shared" si="24"/>
        <v>19</v>
      </c>
      <c r="H112" s="39">
        <f t="shared" si="19"/>
        <v>51</v>
      </c>
      <c r="I112" s="36">
        <f t="shared" si="15"/>
        <v>0</v>
      </c>
      <c r="J112" s="36">
        <f t="shared" si="21"/>
        <v>192350</v>
      </c>
      <c r="K112" s="36">
        <f t="shared" si="22"/>
        <v>192350</v>
      </c>
      <c r="L112" s="36">
        <f t="shared" si="23"/>
        <v>0</v>
      </c>
      <c r="M112" s="36">
        <f t="shared" si="17"/>
        <v>7694</v>
      </c>
      <c r="N112" s="36">
        <f t="shared" si="20"/>
        <v>192350</v>
      </c>
      <c r="O112" s="36">
        <f t="shared" si="25"/>
        <v>38700</v>
      </c>
    </row>
    <row r="113" spans="1:15" ht="12.75">
      <c r="A113" s="1">
        <v>38209</v>
      </c>
      <c r="B113" t="s">
        <v>34</v>
      </c>
      <c r="C113">
        <v>1</v>
      </c>
      <c r="E113">
        <f t="shared" si="16"/>
        <v>-3</v>
      </c>
      <c r="F113">
        <f t="shared" si="18"/>
        <v>207</v>
      </c>
      <c r="G113">
        <f t="shared" si="24"/>
        <v>19</v>
      </c>
      <c r="H113" s="39">
        <f t="shared" si="19"/>
        <v>51</v>
      </c>
      <c r="I113" s="36">
        <f t="shared" si="15"/>
        <v>-7650</v>
      </c>
      <c r="J113" s="36">
        <f t="shared" si="21"/>
        <v>184700</v>
      </c>
      <c r="K113" s="36">
        <f t="shared" si="22"/>
        <v>184700</v>
      </c>
      <c r="L113" s="36">
        <f t="shared" si="23"/>
        <v>0</v>
      </c>
      <c r="M113" s="36">
        <f t="shared" si="17"/>
        <v>7388</v>
      </c>
      <c r="N113" s="36">
        <f t="shared" si="20"/>
        <v>192350</v>
      </c>
      <c r="O113" s="36">
        <f t="shared" si="25"/>
        <v>37050</v>
      </c>
    </row>
    <row r="114" spans="1:15" ht="12.75">
      <c r="A114" s="1">
        <v>38209</v>
      </c>
      <c r="B114" t="s">
        <v>33</v>
      </c>
      <c r="C114">
        <v>10</v>
      </c>
      <c r="E114">
        <f t="shared" si="16"/>
        <v>0</v>
      </c>
      <c r="F114">
        <f t="shared" si="18"/>
        <v>207</v>
      </c>
      <c r="G114">
        <f t="shared" si="24"/>
        <v>19</v>
      </c>
      <c r="H114" s="39">
        <f t="shared" si="19"/>
        <v>49</v>
      </c>
      <c r="I114" s="36">
        <f t="shared" si="15"/>
        <v>0</v>
      </c>
      <c r="J114" s="36">
        <f t="shared" si="21"/>
        <v>184700</v>
      </c>
      <c r="K114" s="36">
        <f t="shared" si="22"/>
        <v>184700</v>
      </c>
      <c r="L114" s="36">
        <f t="shared" si="23"/>
        <v>0</v>
      </c>
      <c r="M114" s="36">
        <f t="shared" si="17"/>
        <v>7388</v>
      </c>
      <c r="N114" s="36">
        <f t="shared" si="20"/>
        <v>192350</v>
      </c>
      <c r="O114" s="36">
        <f t="shared" si="25"/>
        <v>37050</v>
      </c>
    </row>
    <row r="115" spans="1:15" ht="12.75">
      <c r="A115" s="1">
        <v>38210</v>
      </c>
      <c r="B115" t="s">
        <v>33</v>
      </c>
      <c r="C115">
        <v>12</v>
      </c>
      <c r="D115">
        <v>3</v>
      </c>
      <c r="E115">
        <f t="shared" si="16"/>
        <v>0</v>
      </c>
      <c r="F115">
        <f t="shared" si="18"/>
        <v>207</v>
      </c>
      <c r="G115">
        <f t="shared" si="24"/>
        <v>19</v>
      </c>
      <c r="H115" s="39">
        <f t="shared" si="19"/>
        <v>49</v>
      </c>
      <c r="I115" s="36">
        <f t="shared" si="15"/>
        <v>0</v>
      </c>
      <c r="J115" s="36">
        <f t="shared" si="21"/>
        <v>184700</v>
      </c>
      <c r="K115" s="36">
        <f t="shared" si="22"/>
        <v>184700</v>
      </c>
      <c r="L115" s="36">
        <f t="shared" si="23"/>
        <v>0</v>
      </c>
      <c r="M115" s="36">
        <f t="shared" si="17"/>
        <v>7388</v>
      </c>
      <c r="N115" s="36">
        <f t="shared" si="20"/>
        <v>192350</v>
      </c>
      <c r="O115" s="36">
        <f t="shared" si="25"/>
        <v>37050</v>
      </c>
    </row>
    <row r="116" spans="1:15" ht="12.75">
      <c r="A116" s="1">
        <v>38211</v>
      </c>
      <c r="B116" t="s">
        <v>33</v>
      </c>
      <c r="C116">
        <v>5</v>
      </c>
      <c r="E116">
        <f t="shared" si="16"/>
        <v>-3</v>
      </c>
      <c r="F116">
        <f t="shared" si="18"/>
        <v>204</v>
      </c>
      <c r="G116">
        <f t="shared" si="24"/>
        <v>16</v>
      </c>
      <c r="H116" s="39">
        <f t="shared" si="19"/>
        <v>49</v>
      </c>
      <c r="I116" s="36">
        <f t="shared" si="15"/>
        <v>-7350</v>
      </c>
      <c r="J116" s="36">
        <f t="shared" si="21"/>
        <v>177350</v>
      </c>
      <c r="K116" s="36">
        <f t="shared" si="22"/>
        <v>177350</v>
      </c>
      <c r="L116" s="36">
        <f t="shared" si="23"/>
        <v>0</v>
      </c>
      <c r="M116" s="36">
        <f t="shared" si="17"/>
        <v>7094</v>
      </c>
      <c r="N116" s="36">
        <f t="shared" si="20"/>
        <v>192350</v>
      </c>
      <c r="O116" s="36">
        <f t="shared" si="25"/>
        <v>29700</v>
      </c>
    </row>
    <row r="117" spans="1:15" ht="12.75">
      <c r="A117" s="1">
        <v>38215</v>
      </c>
      <c r="B117" t="s">
        <v>34</v>
      </c>
      <c r="C117">
        <v>11</v>
      </c>
      <c r="D117">
        <v>3</v>
      </c>
      <c r="E117">
        <f t="shared" si="16"/>
        <v>0</v>
      </c>
      <c r="F117">
        <f t="shared" si="18"/>
        <v>204</v>
      </c>
      <c r="G117">
        <f t="shared" si="24"/>
        <v>19</v>
      </c>
      <c r="H117" s="39">
        <f t="shared" si="19"/>
        <v>47</v>
      </c>
      <c r="I117" s="36">
        <f t="shared" si="15"/>
        <v>0</v>
      </c>
      <c r="J117" s="36">
        <f t="shared" si="21"/>
        <v>177350</v>
      </c>
      <c r="K117" s="36">
        <f t="shared" si="22"/>
        <v>177350</v>
      </c>
      <c r="L117" s="36">
        <f t="shared" si="23"/>
        <v>0</v>
      </c>
      <c r="M117" s="36">
        <f t="shared" si="17"/>
        <v>7094</v>
      </c>
      <c r="N117" s="36">
        <f t="shared" si="20"/>
        <v>192350</v>
      </c>
      <c r="O117" s="36">
        <f t="shared" si="25"/>
        <v>35550</v>
      </c>
    </row>
    <row r="118" spans="1:15" ht="12.75">
      <c r="A118" s="1">
        <v>38216</v>
      </c>
      <c r="B118" t="s">
        <v>32</v>
      </c>
      <c r="C118">
        <v>21</v>
      </c>
      <c r="D118">
        <v>16</v>
      </c>
      <c r="E118">
        <f t="shared" si="16"/>
        <v>10</v>
      </c>
      <c r="F118">
        <f t="shared" si="18"/>
        <v>214</v>
      </c>
      <c r="G118">
        <f t="shared" si="24"/>
        <v>32</v>
      </c>
      <c r="H118" s="39">
        <f t="shared" si="19"/>
        <v>47</v>
      </c>
      <c r="I118" s="36">
        <f t="shared" si="15"/>
        <v>23500</v>
      </c>
      <c r="J118" s="36">
        <f t="shared" si="21"/>
        <v>200850</v>
      </c>
      <c r="K118" s="36">
        <f t="shared" si="22"/>
        <v>192350</v>
      </c>
      <c r="L118" s="36">
        <f t="shared" si="23"/>
        <v>8500</v>
      </c>
      <c r="M118" s="36">
        <f t="shared" si="17"/>
        <v>9819</v>
      </c>
      <c r="N118" s="36">
        <f t="shared" si="20"/>
        <v>192350</v>
      </c>
      <c r="O118" s="36">
        <f t="shared" si="25"/>
        <v>64600</v>
      </c>
    </row>
    <row r="119" spans="1:15" ht="12.75">
      <c r="A119" s="1">
        <v>38222</v>
      </c>
      <c r="B119" t="s">
        <v>33</v>
      </c>
      <c r="C119">
        <v>7</v>
      </c>
      <c r="E119">
        <f t="shared" si="16"/>
        <v>0</v>
      </c>
      <c r="F119">
        <f t="shared" si="18"/>
        <v>214</v>
      </c>
      <c r="G119">
        <f t="shared" si="24"/>
        <v>35</v>
      </c>
      <c r="H119" s="39">
        <f t="shared" si="19"/>
        <v>65</v>
      </c>
      <c r="I119" s="36">
        <f t="shared" si="15"/>
        <v>0</v>
      </c>
      <c r="J119" s="36">
        <f t="shared" si="21"/>
        <v>200850</v>
      </c>
      <c r="K119" s="36">
        <f t="shared" si="22"/>
        <v>192350</v>
      </c>
      <c r="L119" s="36">
        <f t="shared" si="23"/>
        <v>8500</v>
      </c>
      <c r="M119" s="36">
        <f t="shared" si="17"/>
        <v>9819</v>
      </c>
      <c r="N119" s="36">
        <f t="shared" si="20"/>
        <v>192350</v>
      </c>
      <c r="O119" s="36">
        <f t="shared" si="25"/>
        <v>70000</v>
      </c>
    </row>
    <row r="120" spans="1:15" ht="12.75">
      <c r="A120" s="1">
        <v>38223</v>
      </c>
      <c r="B120" t="s">
        <v>32</v>
      </c>
      <c r="C120">
        <v>17</v>
      </c>
      <c r="D120">
        <v>11</v>
      </c>
      <c r="E120">
        <f t="shared" si="16"/>
        <v>10</v>
      </c>
      <c r="F120">
        <f t="shared" si="18"/>
        <v>224</v>
      </c>
      <c r="G120">
        <f t="shared" si="24"/>
        <v>35</v>
      </c>
      <c r="H120" s="39">
        <f t="shared" si="19"/>
        <v>65</v>
      </c>
      <c r="I120" s="36">
        <f t="shared" si="15"/>
        <v>32500</v>
      </c>
      <c r="J120" s="36">
        <f t="shared" si="21"/>
        <v>233350</v>
      </c>
      <c r="K120" s="36">
        <f t="shared" si="22"/>
        <v>192350</v>
      </c>
      <c r="L120" s="36">
        <f t="shared" si="23"/>
        <v>41000</v>
      </c>
      <c r="M120" s="36">
        <f t="shared" si="17"/>
        <v>17944</v>
      </c>
      <c r="N120" s="36">
        <f t="shared" si="20"/>
        <v>192350</v>
      </c>
      <c r="O120" s="36">
        <f t="shared" si="25"/>
        <v>85500</v>
      </c>
    </row>
    <row r="121" spans="1:15" ht="12.75">
      <c r="A121" s="1">
        <v>38229</v>
      </c>
      <c r="B121" t="s">
        <v>33</v>
      </c>
      <c r="C121">
        <v>2</v>
      </c>
      <c r="E121">
        <f t="shared" si="16"/>
        <v>-3</v>
      </c>
      <c r="F121">
        <f t="shared" si="18"/>
        <v>221</v>
      </c>
      <c r="G121">
        <f t="shared" si="24"/>
        <v>32</v>
      </c>
      <c r="H121" s="39">
        <f t="shared" si="19"/>
        <v>100</v>
      </c>
      <c r="I121" s="36">
        <f t="shared" si="15"/>
        <v>-15000</v>
      </c>
      <c r="J121" s="36">
        <f t="shared" si="21"/>
        <v>218350</v>
      </c>
      <c r="K121" s="36">
        <f t="shared" si="22"/>
        <v>192350</v>
      </c>
      <c r="L121" s="36">
        <f t="shared" si="23"/>
        <v>26000</v>
      </c>
      <c r="M121" s="36">
        <f t="shared" si="17"/>
        <v>14194</v>
      </c>
      <c r="N121" s="36">
        <f t="shared" si="20"/>
        <v>192350</v>
      </c>
      <c r="O121" s="36">
        <f t="shared" si="25"/>
        <v>70500</v>
      </c>
    </row>
    <row r="122" spans="1:15" ht="12.75">
      <c r="A122" s="1">
        <v>38230</v>
      </c>
      <c r="B122" t="s">
        <v>34</v>
      </c>
      <c r="C122">
        <v>26</v>
      </c>
      <c r="D122">
        <v>19</v>
      </c>
      <c r="E122">
        <f t="shared" si="16"/>
        <v>10</v>
      </c>
      <c r="F122">
        <f t="shared" si="18"/>
        <v>231</v>
      </c>
      <c r="G122">
        <f t="shared" si="24"/>
        <v>42</v>
      </c>
      <c r="H122" s="39">
        <f t="shared" si="19"/>
        <v>94</v>
      </c>
      <c r="I122" s="36">
        <f t="shared" si="15"/>
        <v>47000</v>
      </c>
      <c r="J122" s="36">
        <f t="shared" si="21"/>
        <v>265350</v>
      </c>
      <c r="K122" s="36">
        <f t="shared" si="22"/>
        <v>265350</v>
      </c>
      <c r="L122" s="36">
        <f t="shared" si="23"/>
        <v>0</v>
      </c>
      <c r="M122" s="36">
        <f t="shared" si="17"/>
        <v>10614</v>
      </c>
      <c r="N122" s="36">
        <f t="shared" si="20"/>
        <v>265350</v>
      </c>
      <c r="O122" s="36">
        <f t="shared" si="25"/>
        <v>117500</v>
      </c>
    </row>
    <row r="123" spans="1:15" ht="12.75">
      <c r="A123" s="1">
        <v>38238</v>
      </c>
      <c r="B123" t="s">
        <v>32</v>
      </c>
      <c r="C123">
        <v>4</v>
      </c>
      <c r="E123">
        <f t="shared" si="16"/>
        <v>-3</v>
      </c>
      <c r="F123">
        <f t="shared" si="18"/>
        <v>228</v>
      </c>
      <c r="G123">
        <f t="shared" si="24"/>
        <v>39</v>
      </c>
      <c r="H123" s="39">
        <f t="shared" si="19"/>
        <v>70</v>
      </c>
      <c r="I123" s="36">
        <f t="shared" si="15"/>
        <v>-10500</v>
      </c>
      <c r="J123" s="36">
        <f t="shared" si="21"/>
        <v>254850</v>
      </c>
      <c r="K123" s="36">
        <f t="shared" si="22"/>
        <v>254850</v>
      </c>
      <c r="L123" s="36">
        <f t="shared" si="23"/>
        <v>0</v>
      </c>
      <c r="M123" s="36">
        <f t="shared" si="17"/>
        <v>10194</v>
      </c>
      <c r="N123" s="36">
        <f t="shared" si="20"/>
        <v>265350</v>
      </c>
      <c r="O123" s="36">
        <f t="shared" si="25"/>
        <v>107000</v>
      </c>
    </row>
    <row r="124" spans="1:15" ht="12.75">
      <c r="A124" s="1">
        <v>38238</v>
      </c>
      <c r="B124" t="s">
        <v>33</v>
      </c>
      <c r="C124">
        <v>5</v>
      </c>
      <c r="E124">
        <f t="shared" si="16"/>
        <v>-3</v>
      </c>
      <c r="F124">
        <f t="shared" si="18"/>
        <v>225</v>
      </c>
      <c r="G124">
        <f t="shared" si="24"/>
        <v>26</v>
      </c>
      <c r="H124" s="39">
        <f t="shared" si="19"/>
        <v>67</v>
      </c>
      <c r="I124" s="36">
        <f t="shared" si="15"/>
        <v>-10050</v>
      </c>
      <c r="J124" s="36">
        <f t="shared" si="21"/>
        <v>244800</v>
      </c>
      <c r="K124" s="36">
        <f t="shared" si="22"/>
        <v>244800</v>
      </c>
      <c r="L124" s="36">
        <f t="shared" si="23"/>
        <v>0</v>
      </c>
      <c r="M124" s="36">
        <f t="shared" si="17"/>
        <v>9792</v>
      </c>
      <c r="N124" s="36">
        <f t="shared" si="20"/>
        <v>265350</v>
      </c>
      <c r="O124" s="36">
        <f t="shared" si="25"/>
        <v>77450</v>
      </c>
    </row>
    <row r="125" spans="1:15" ht="12.75">
      <c r="A125" s="1">
        <v>38239</v>
      </c>
      <c r="B125" t="s">
        <v>32</v>
      </c>
      <c r="C125">
        <v>17</v>
      </c>
      <c r="D125">
        <v>11</v>
      </c>
      <c r="E125">
        <f t="shared" si="16"/>
        <v>10</v>
      </c>
      <c r="F125">
        <f t="shared" si="18"/>
        <v>235</v>
      </c>
      <c r="G125">
        <f t="shared" si="24"/>
        <v>39</v>
      </c>
      <c r="H125" s="39">
        <f t="shared" si="19"/>
        <v>65</v>
      </c>
      <c r="I125" s="36">
        <f t="shared" si="15"/>
        <v>32500</v>
      </c>
      <c r="J125" s="36">
        <f t="shared" si="21"/>
        <v>277300</v>
      </c>
      <c r="K125" s="36">
        <f t="shared" si="22"/>
        <v>265350</v>
      </c>
      <c r="L125" s="36">
        <f t="shared" si="23"/>
        <v>11950</v>
      </c>
      <c r="M125" s="36">
        <f t="shared" si="17"/>
        <v>13601.5</v>
      </c>
      <c r="N125" s="36">
        <f t="shared" si="20"/>
        <v>265350</v>
      </c>
      <c r="O125" s="36">
        <f t="shared" si="25"/>
        <v>119400</v>
      </c>
    </row>
    <row r="126" spans="1:15" ht="12.75">
      <c r="A126" s="1">
        <v>38245</v>
      </c>
      <c r="B126" t="s">
        <v>33</v>
      </c>
      <c r="C126">
        <v>11</v>
      </c>
      <c r="D126">
        <v>4</v>
      </c>
      <c r="E126">
        <f t="shared" si="16"/>
        <v>1</v>
      </c>
      <c r="F126">
        <f t="shared" si="18"/>
        <v>236</v>
      </c>
      <c r="G126">
        <f t="shared" si="24"/>
        <v>43</v>
      </c>
      <c r="H126" s="39">
        <f t="shared" si="19"/>
        <v>90</v>
      </c>
      <c r="I126" s="36">
        <f t="shared" si="15"/>
        <v>4500</v>
      </c>
      <c r="J126" s="36">
        <f t="shared" si="21"/>
        <v>281800</v>
      </c>
      <c r="K126" s="36">
        <f t="shared" si="22"/>
        <v>265350</v>
      </c>
      <c r="L126" s="36">
        <f t="shared" si="23"/>
        <v>16450</v>
      </c>
      <c r="M126" s="36">
        <f t="shared" si="17"/>
        <v>14726.5</v>
      </c>
      <c r="N126" s="36">
        <f t="shared" si="20"/>
        <v>265350</v>
      </c>
      <c r="O126" s="36">
        <f t="shared" si="25"/>
        <v>130950</v>
      </c>
    </row>
    <row r="127" spans="1:15" ht="12.75">
      <c r="A127" s="1">
        <v>38250</v>
      </c>
      <c r="B127" t="s">
        <v>33</v>
      </c>
      <c r="C127">
        <v>6</v>
      </c>
      <c r="E127">
        <f t="shared" si="16"/>
        <v>0</v>
      </c>
      <c r="F127">
        <f t="shared" si="18"/>
        <v>236</v>
      </c>
      <c r="G127">
        <f t="shared" si="24"/>
        <v>43</v>
      </c>
      <c r="H127" s="39">
        <f t="shared" si="19"/>
        <v>98</v>
      </c>
      <c r="I127" s="36">
        <f t="shared" si="15"/>
        <v>0</v>
      </c>
      <c r="J127" s="36">
        <f t="shared" si="21"/>
        <v>281800</v>
      </c>
      <c r="K127" s="36">
        <f t="shared" si="22"/>
        <v>265350</v>
      </c>
      <c r="L127" s="36">
        <f t="shared" si="23"/>
        <v>16450</v>
      </c>
      <c r="M127" s="36">
        <f t="shared" si="17"/>
        <v>14726.5</v>
      </c>
      <c r="N127" s="36">
        <f t="shared" si="20"/>
        <v>265350</v>
      </c>
      <c r="O127" s="36">
        <f t="shared" si="25"/>
        <v>130950</v>
      </c>
    </row>
    <row r="128" spans="1:15" ht="12.75">
      <c r="A128" s="1">
        <v>38250</v>
      </c>
      <c r="B128" t="s">
        <v>32</v>
      </c>
      <c r="C128">
        <v>12</v>
      </c>
      <c r="E128">
        <f t="shared" si="16"/>
        <v>0</v>
      </c>
      <c r="F128">
        <f t="shared" si="18"/>
        <v>236</v>
      </c>
      <c r="G128">
        <f t="shared" si="24"/>
        <v>46</v>
      </c>
      <c r="H128" s="39">
        <f t="shared" si="19"/>
        <v>98</v>
      </c>
      <c r="I128" s="36">
        <f t="shared" si="15"/>
        <v>0</v>
      </c>
      <c r="J128" s="36">
        <f t="shared" si="21"/>
        <v>281800</v>
      </c>
      <c r="K128" s="36">
        <f t="shared" si="22"/>
        <v>265350</v>
      </c>
      <c r="L128" s="36">
        <f t="shared" si="23"/>
        <v>16450</v>
      </c>
      <c r="M128" s="36">
        <f t="shared" si="17"/>
        <v>14726.5</v>
      </c>
      <c r="N128" s="36">
        <f t="shared" si="20"/>
        <v>265350</v>
      </c>
      <c r="O128" s="36">
        <f t="shared" si="25"/>
        <v>136950</v>
      </c>
    </row>
    <row r="129" spans="1:15" ht="12.75">
      <c r="A129" s="1">
        <v>38252</v>
      </c>
      <c r="B129" t="s">
        <v>33</v>
      </c>
      <c r="C129">
        <v>3</v>
      </c>
      <c r="E129">
        <f t="shared" si="16"/>
        <v>-3</v>
      </c>
      <c r="F129">
        <f t="shared" si="18"/>
        <v>233</v>
      </c>
      <c r="G129">
        <f t="shared" si="24"/>
        <v>43</v>
      </c>
      <c r="H129" s="39">
        <f t="shared" si="19"/>
        <v>98</v>
      </c>
      <c r="I129" s="36">
        <f t="shared" si="15"/>
        <v>-14700</v>
      </c>
      <c r="J129" s="36">
        <f t="shared" si="21"/>
        <v>267100</v>
      </c>
      <c r="K129" s="36">
        <f t="shared" si="22"/>
        <v>265350</v>
      </c>
      <c r="L129" s="36">
        <f t="shared" si="23"/>
        <v>1750</v>
      </c>
      <c r="M129" s="36">
        <f t="shared" si="17"/>
        <v>11051.5</v>
      </c>
      <c r="N129" s="36">
        <f t="shared" si="20"/>
        <v>265350</v>
      </c>
      <c r="O129" s="36">
        <f t="shared" si="25"/>
        <v>122250</v>
      </c>
    </row>
    <row r="130" spans="1:15" ht="12.75">
      <c r="A130" s="1">
        <v>38254</v>
      </c>
      <c r="B130" t="s">
        <v>34</v>
      </c>
      <c r="C130">
        <v>4</v>
      </c>
      <c r="E130">
        <f t="shared" si="16"/>
        <v>-3</v>
      </c>
      <c r="F130">
        <f t="shared" si="18"/>
        <v>230</v>
      </c>
      <c r="G130">
        <f t="shared" si="24"/>
        <v>30</v>
      </c>
      <c r="H130" s="39">
        <f t="shared" si="19"/>
        <v>73</v>
      </c>
      <c r="I130" s="36">
        <f t="shared" si="15"/>
        <v>-10950</v>
      </c>
      <c r="J130" s="36">
        <f t="shared" si="21"/>
        <v>256150</v>
      </c>
      <c r="K130" s="36">
        <f t="shared" si="22"/>
        <v>256150</v>
      </c>
      <c r="L130" s="36">
        <f t="shared" si="23"/>
        <v>0</v>
      </c>
      <c r="M130" s="36">
        <f t="shared" si="17"/>
        <v>10246</v>
      </c>
      <c r="N130" s="36">
        <f t="shared" si="20"/>
        <v>265350</v>
      </c>
      <c r="O130" s="36">
        <f t="shared" si="25"/>
        <v>92300</v>
      </c>
    </row>
    <row r="131" spans="1:15" ht="12.75">
      <c r="A131" s="1">
        <v>38257</v>
      </c>
      <c r="B131" t="s">
        <v>33</v>
      </c>
      <c r="C131">
        <v>5</v>
      </c>
      <c r="E131">
        <f t="shared" si="16"/>
        <v>-3</v>
      </c>
      <c r="F131">
        <f t="shared" si="18"/>
        <v>227</v>
      </c>
      <c r="G131">
        <f t="shared" si="24"/>
        <v>17</v>
      </c>
      <c r="H131" s="39">
        <f t="shared" si="19"/>
        <v>68</v>
      </c>
      <c r="I131" s="36">
        <f t="shared" si="15"/>
        <v>-10200</v>
      </c>
      <c r="J131" s="36">
        <f t="shared" si="21"/>
        <v>245950</v>
      </c>
      <c r="K131" s="36">
        <f t="shared" si="22"/>
        <v>245950</v>
      </c>
      <c r="L131" s="36">
        <f t="shared" si="23"/>
        <v>0</v>
      </c>
      <c r="M131" s="36">
        <f t="shared" si="17"/>
        <v>9838</v>
      </c>
      <c r="N131" s="36">
        <f t="shared" si="20"/>
        <v>265350</v>
      </c>
      <c r="O131" s="36">
        <f t="shared" si="25"/>
        <v>53600</v>
      </c>
    </row>
    <row r="132" spans="1:15" ht="12.75">
      <c r="A132" s="1">
        <v>38257</v>
      </c>
      <c r="B132" t="s">
        <v>32</v>
      </c>
      <c r="C132">
        <v>4</v>
      </c>
      <c r="E132">
        <f t="shared" si="16"/>
        <v>-3</v>
      </c>
      <c r="F132">
        <f t="shared" si="18"/>
        <v>224</v>
      </c>
      <c r="G132">
        <f t="shared" si="24"/>
        <v>14</v>
      </c>
      <c r="H132" s="39">
        <f t="shared" si="19"/>
        <v>65</v>
      </c>
      <c r="I132" s="36">
        <f t="shared" si="15"/>
        <v>-9750</v>
      </c>
      <c r="J132" s="36">
        <f t="shared" si="21"/>
        <v>236200</v>
      </c>
      <c r="K132" s="36">
        <f t="shared" si="22"/>
        <v>236200</v>
      </c>
      <c r="L132" s="36">
        <f t="shared" si="23"/>
        <v>0</v>
      </c>
      <c r="M132" s="36">
        <f t="shared" si="17"/>
        <v>9448</v>
      </c>
      <c r="N132" s="36">
        <f t="shared" si="20"/>
        <v>265350</v>
      </c>
      <c r="O132" s="36">
        <f t="shared" si="25"/>
        <v>43850</v>
      </c>
    </row>
    <row r="133" spans="1:15" ht="12.75">
      <c r="A133" s="1">
        <v>38258</v>
      </c>
      <c r="B133" t="s">
        <v>34</v>
      </c>
      <c r="C133">
        <v>36</v>
      </c>
      <c r="D133">
        <v>25</v>
      </c>
      <c r="E133">
        <f t="shared" si="16"/>
        <v>10</v>
      </c>
      <c r="F133">
        <f t="shared" si="18"/>
        <v>234</v>
      </c>
      <c r="G133">
        <f t="shared" si="24"/>
        <v>27</v>
      </c>
      <c r="H133" s="39">
        <f t="shared" si="19"/>
        <v>62</v>
      </c>
      <c r="I133" s="36">
        <f t="shared" si="15"/>
        <v>31000</v>
      </c>
      <c r="J133" s="36">
        <f t="shared" si="21"/>
        <v>267200</v>
      </c>
      <c r="K133" s="36">
        <f t="shared" si="22"/>
        <v>265350</v>
      </c>
      <c r="L133" s="36">
        <f t="shared" si="23"/>
        <v>1850</v>
      </c>
      <c r="M133" s="36">
        <f t="shared" si="17"/>
        <v>11076.5</v>
      </c>
      <c r="N133" s="36">
        <f t="shared" si="20"/>
        <v>265350</v>
      </c>
      <c r="O133" s="36">
        <f t="shared" si="25"/>
        <v>82500</v>
      </c>
    </row>
    <row r="134" spans="1:15" ht="12.75">
      <c r="A134" s="1">
        <v>38265</v>
      </c>
      <c r="B134" t="s">
        <v>32</v>
      </c>
      <c r="C134">
        <v>11</v>
      </c>
      <c r="E134">
        <f t="shared" si="16"/>
        <v>0</v>
      </c>
      <c r="F134">
        <f t="shared" si="18"/>
        <v>234</v>
      </c>
      <c r="G134">
        <f t="shared" si="24"/>
        <v>27</v>
      </c>
      <c r="H134" s="39">
        <f t="shared" si="19"/>
        <v>73</v>
      </c>
      <c r="I134" s="36">
        <f t="shared" si="15"/>
        <v>0</v>
      </c>
      <c r="J134" s="36">
        <f t="shared" si="21"/>
        <v>267200</v>
      </c>
      <c r="K134" s="36">
        <f t="shared" si="22"/>
        <v>265350</v>
      </c>
      <c r="L134" s="36">
        <f t="shared" si="23"/>
        <v>1850</v>
      </c>
      <c r="M134" s="36">
        <f t="shared" si="17"/>
        <v>11076.5</v>
      </c>
      <c r="N134" s="36">
        <f t="shared" si="20"/>
        <v>265350</v>
      </c>
      <c r="O134" s="36">
        <f t="shared" si="25"/>
        <v>82500</v>
      </c>
    </row>
    <row r="135" spans="1:15" ht="12.75">
      <c r="A135" s="1">
        <v>38271</v>
      </c>
      <c r="B135" t="s">
        <v>34</v>
      </c>
      <c r="C135">
        <v>2</v>
      </c>
      <c r="E135">
        <f t="shared" si="16"/>
        <v>-3</v>
      </c>
      <c r="F135">
        <f t="shared" si="18"/>
        <v>231</v>
      </c>
      <c r="G135">
        <f t="shared" si="24"/>
        <v>24</v>
      </c>
      <c r="H135" s="39">
        <f t="shared" si="19"/>
        <v>73</v>
      </c>
      <c r="I135" s="36">
        <f t="shared" si="15"/>
        <v>-10950</v>
      </c>
      <c r="J135" s="36">
        <f t="shared" si="21"/>
        <v>256250</v>
      </c>
      <c r="K135" s="36">
        <f t="shared" si="22"/>
        <v>256250</v>
      </c>
      <c r="L135" s="36">
        <f t="shared" si="23"/>
        <v>0</v>
      </c>
      <c r="M135" s="36">
        <f t="shared" si="17"/>
        <v>10250</v>
      </c>
      <c r="N135" s="36">
        <f t="shared" si="20"/>
        <v>265350</v>
      </c>
      <c r="O135" s="36">
        <f t="shared" si="25"/>
        <v>71550</v>
      </c>
    </row>
    <row r="136" spans="1:15" ht="12.75">
      <c r="A136" s="1">
        <v>38272</v>
      </c>
      <c r="B136" t="s">
        <v>34</v>
      </c>
      <c r="C136">
        <v>10</v>
      </c>
      <c r="E136">
        <f t="shared" si="16"/>
        <v>0</v>
      </c>
      <c r="F136">
        <f t="shared" si="18"/>
        <v>231</v>
      </c>
      <c r="G136">
        <f t="shared" si="24"/>
        <v>27</v>
      </c>
      <c r="H136" s="39">
        <f t="shared" si="19"/>
        <v>68</v>
      </c>
      <c r="I136" s="36">
        <f t="shared" si="15"/>
        <v>0</v>
      </c>
      <c r="J136" s="36">
        <f t="shared" si="21"/>
        <v>256250</v>
      </c>
      <c r="K136" s="36">
        <f t="shared" si="22"/>
        <v>256250</v>
      </c>
      <c r="L136" s="36">
        <f t="shared" si="23"/>
        <v>0</v>
      </c>
      <c r="M136" s="36">
        <f t="shared" si="17"/>
        <v>10250</v>
      </c>
      <c r="N136" s="36">
        <f t="shared" si="20"/>
        <v>265350</v>
      </c>
      <c r="O136" s="36">
        <f t="shared" si="25"/>
        <v>78900</v>
      </c>
    </row>
    <row r="137" spans="1:15" ht="12.75">
      <c r="A137" s="1">
        <v>38275</v>
      </c>
      <c r="B137" t="s">
        <v>34</v>
      </c>
      <c r="C137">
        <v>14</v>
      </c>
      <c r="D137">
        <v>7</v>
      </c>
      <c r="E137">
        <f t="shared" si="16"/>
        <v>10</v>
      </c>
      <c r="F137">
        <f t="shared" si="18"/>
        <v>241</v>
      </c>
      <c r="G137">
        <f t="shared" si="24"/>
        <v>37</v>
      </c>
      <c r="H137" s="39">
        <f t="shared" si="19"/>
        <v>68</v>
      </c>
      <c r="I137" s="36">
        <f t="shared" si="15"/>
        <v>34000</v>
      </c>
      <c r="J137" s="36">
        <f t="shared" si="21"/>
        <v>290250</v>
      </c>
      <c r="K137" s="36">
        <f t="shared" si="22"/>
        <v>265350</v>
      </c>
      <c r="L137" s="36">
        <f t="shared" si="23"/>
        <v>24900</v>
      </c>
      <c r="M137" s="36">
        <f t="shared" si="17"/>
        <v>16839</v>
      </c>
      <c r="N137" s="36">
        <f t="shared" si="20"/>
        <v>265350</v>
      </c>
      <c r="O137" s="36">
        <f t="shared" si="25"/>
        <v>112900</v>
      </c>
    </row>
    <row r="138" spans="1:15" ht="12.75">
      <c r="A138" s="1">
        <v>38280</v>
      </c>
      <c r="B138" t="s">
        <v>34</v>
      </c>
      <c r="C138">
        <v>7</v>
      </c>
      <c r="E138">
        <f t="shared" si="16"/>
        <v>0</v>
      </c>
      <c r="F138">
        <f t="shared" si="18"/>
        <v>241</v>
      </c>
      <c r="G138">
        <f t="shared" si="24"/>
        <v>27</v>
      </c>
      <c r="H138" s="39">
        <f t="shared" si="19"/>
        <v>100</v>
      </c>
      <c r="I138" s="36">
        <f t="shared" si="15"/>
        <v>0</v>
      </c>
      <c r="J138" s="36">
        <f t="shared" si="21"/>
        <v>290250</v>
      </c>
      <c r="K138" s="36">
        <f t="shared" si="22"/>
        <v>265350</v>
      </c>
      <c r="L138" s="36">
        <f t="shared" si="23"/>
        <v>24900</v>
      </c>
      <c r="M138" s="36">
        <f t="shared" si="17"/>
        <v>16839</v>
      </c>
      <c r="N138" s="36">
        <f t="shared" si="20"/>
        <v>265350</v>
      </c>
      <c r="O138" s="36">
        <f t="shared" si="25"/>
        <v>89400</v>
      </c>
    </row>
    <row r="139" spans="1:15" ht="12.75">
      <c r="A139" s="1">
        <v>38281</v>
      </c>
      <c r="B139" t="s">
        <v>33</v>
      </c>
      <c r="C139">
        <v>11</v>
      </c>
      <c r="D139">
        <v>3</v>
      </c>
      <c r="E139">
        <f t="shared" si="16"/>
        <v>0</v>
      </c>
      <c r="F139">
        <f t="shared" si="18"/>
        <v>241</v>
      </c>
      <c r="G139">
        <f t="shared" si="24"/>
        <v>27</v>
      </c>
      <c r="H139" s="39">
        <f t="shared" si="19"/>
        <v>100</v>
      </c>
      <c r="I139" s="36">
        <f t="shared" si="15"/>
        <v>0</v>
      </c>
      <c r="J139" s="36">
        <f t="shared" si="21"/>
        <v>290250</v>
      </c>
      <c r="K139" s="36">
        <f t="shared" si="22"/>
        <v>265350</v>
      </c>
      <c r="L139" s="36">
        <f t="shared" si="23"/>
        <v>24900</v>
      </c>
      <c r="M139" s="36">
        <f t="shared" si="17"/>
        <v>16839</v>
      </c>
      <c r="N139" s="36">
        <f t="shared" si="20"/>
        <v>265350</v>
      </c>
      <c r="O139" s="36">
        <f t="shared" si="25"/>
        <v>89400</v>
      </c>
    </row>
    <row r="140" spans="1:15" ht="12.75">
      <c r="A140" s="1">
        <v>38285</v>
      </c>
      <c r="B140" t="s">
        <v>34</v>
      </c>
      <c r="C140">
        <v>56</v>
      </c>
      <c r="D140">
        <v>48</v>
      </c>
      <c r="E140">
        <f t="shared" si="16"/>
        <v>10</v>
      </c>
      <c r="F140">
        <f t="shared" si="18"/>
        <v>251</v>
      </c>
      <c r="G140">
        <f t="shared" si="24"/>
        <v>27</v>
      </c>
      <c r="H140" s="39">
        <f t="shared" si="19"/>
        <v>100</v>
      </c>
      <c r="I140" s="36">
        <f t="shared" si="15"/>
        <v>50000</v>
      </c>
      <c r="J140" s="36">
        <f t="shared" si="21"/>
        <v>340250</v>
      </c>
      <c r="K140" s="36">
        <f t="shared" si="22"/>
        <v>340250</v>
      </c>
      <c r="L140" s="36">
        <f t="shared" si="23"/>
        <v>0</v>
      </c>
      <c r="M140" s="36">
        <f t="shared" si="17"/>
        <v>13610</v>
      </c>
      <c r="N140" s="36">
        <f t="shared" si="20"/>
        <v>340250</v>
      </c>
      <c r="O140" s="36">
        <f t="shared" si="25"/>
        <v>106900</v>
      </c>
    </row>
    <row r="141" spans="1:15" ht="12.75">
      <c r="A141" s="1">
        <v>38294</v>
      </c>
      <c r="B141" t="s">
        <v>33</v>
      </c>
      <c r="C141">
        <v>48</v>
      </c>
      <c r="D141">
        <v>43</v>
      </c>
      <c r="E141">
        <f t="shared" si="16"/>
        <v>10</v>
      </c>
      <c r="F141">
        <f t="shared" si="18"/>
        <v>261</v>
      </c>
      <c r="G141">
        <f t="shared" si="24"/>
        <v>40</v>
      </c>
      <c r="H141" s="39">
        <f t="shared" si="19"/>
        <v>90</v>
      </c>
      <c r="I141" s="36">
        <f t="shared" si="15"/>
        <v>45000</v>
      </c>
      <c r="J141" s="36">
        <f t="shared" si="21"/>
        <v>385250</v>
      </c>
      <c r="K141" s="36">
        <f t="shared" si="22"/>
        <v>340250</v>
      </c>
      <c r="L141" s="36">
        <f t="shared" si="23"/>
        <v>45000</v>
      </c>
      <c r="M141" s="36">
        <f t="shared" si="17"/>
        <v>24860</v>
      </c>
      <c r="N141" s="36">
        <f t="shared" si="20"/>
        <v>340250</v>
      </c>
      <c r="O141" s="36">
        <f t="shared" si="25"/>
        <v>166900</v>
      </c>
    </row>
    <row r="142" spans="1:15" ht="12.75">
      <c r="A142" s="1">
        <v>38307</v>
      </c>
      <c r="B142" t="s">
        <v>33</v>
      </c>
      <c r="C142">
        <v>2</v>
      </c>
      <c r="E142">
        <f t="shared" si="16"/>
        <v>-3</v>
      </c>
      <c r="F142">
        <f t="shared" si="18"/>
        <v>258</v>
      </c>
      <c r="G142">
        <f t="shared" si="24"/>
        <v>27</v>
      </c>
      <c r="H142" s="39">
        <f t="shared" si="19"/>
        <v>100</v>
      </c>
      <c r="I142" s="36">
        <f t="shared" si="15"/>
        <v>-15000</v>
      </c>
      <c r="J142" s="36">
        <f t="shared" si="21"/>
        <v>370250</v>
      </c>
      <c r="K142" s="36">
        <f t="shared" si="22"/>
        <v>340250</v>
      </c>
      <c r="L142" s="36">
        <f t="shared" si="23"/>
        <v>30000</v>
      </c>
      <c r="M142" s="36">
        <f t="shared" si="17"/>
        <v>21110</v>
      </c>
      <c r="N142" s="36">
        <f t="shared" si="20"/>
        <v>340250</v>
      </c>
      <c r="O142" s="36">
        <f t="shared" si="25"/>
        <v>104900</v>
      </c>
    </row>
    <row r="143" spans="1:15" ht="12.75">
      <c r="A143" s="1">
        <v>38307</v>
      </c>
      <c r="B143" t="s">
        <v>33</v>
      </c>
      <c r="C143">
        <v>13</v>
      </c>
      <c r="D143">
        <v>5</v>
      </c>
      <c r="E143">
        <f t="shared" si="16"/>
        <v>10</v>
      </c>
      <c r="F143">
        <f t="shared" si="18"/>
        <v>268</v>
      </c>
      <c r="G143">
        <f t="shared" si="24"/>
        <v>40</v>
      </c>
      <c r="H143" s="39">
        <f t="shared" si="19"/>
        <v>100</v>
      </c>
      <c r="I143" s="36">
        <f t="shared" si="15"/>
        <v>50000</v>
      </c>
      <c r="J143" s="36">
        <f t="shared" si="21"/>
        <v>420250</v>
      </c>
      <c r="K143" s="36">
        <f t="shared" si="22"/>
        <v>340250</v>
      </c>
      <c r="L143" s="36">
        <f t="shared" si="23"/>
        <v>80000</v>
      </c>
      <c r="M143" s="36">
        <f t="shared" si="17"/>
        <v>33610</v>
      </c>
      <c r="N143" s="36">
        <f t="shared" si="20"/>
        <v>340250</v>
      </c>
      <c r="O143" s="36">
        <f t="shared" si="25"/>
        <v>165400</v>
      </c>
    </row>
    <row r="144" spans="1:15" ht="12.75">
      <c r="A144" s="1">
        <v>38310</v>
      </c>
      <c r="B144" t="s">
        <v>33</v>
      </c>
      <c r="C144">
        <v>3</v>
      </c>
      <c r="E144">
        <f t="shared" si="16"/>
        <v>-3</v>
      </c>
      <c r="F144">
        <f t="shared" si="18"/>
        <v>265</v>
      </c>
      <c r="G144">
        <f t="shared" si="24"/>
        <v>40</v>
      </c>
      <c r="H144" s="39">
        <f t="shared" si="19"/>
        <v>100</v>
      </c>
      <c r="I144" s="36">
        <f t="shared" si="15"/>
        <v>-15000</v>
      </c>
      <c r="J144" s="36">
        <f t="shared" si="21"/>
        <v>405250</v>
      </c>
      <c r="K144" s="36">
        <f t="shared" si="22"/>
        <v>340250</v>
      </c>
      <c r="L144" s="36">
        <f t="shared" si="23"/>
        <v>65000</v>
      </c>
      <c r="M144" s="36">
        <f t="shared" si="17"/>
        <v>29860</v>
      </c>
      <c r="N144" s="36">
        <f t="shared" si="20"/>
        <v>340250</v>
      </c>
      <c r="O144" s="36">
        <f t="shared" si="25"/>
        <v>160450</v>
      </c>
    </row>
    <row r="145" spans="1:15" ht="12.75">
      <c r="A145" s="1">
        <v>38310</v>
      </c>
      <c r="B145" t="s">
        <v>32</v>
      </c>
      <c r="C145">
        <v>3</v>
      </c>
      <c r="E145">
        <f t="shared" si="16"/>
        <v>-3</v>
      </c>
      <c r="F145">
        <f t="shared" si="18"/>
        <v>262</v>
      </c>
      <c r="G145">
        <f t="shared" si="24"/>
        <v>27</v>
      </c>
      <c r="H145" s="39">
        <f t="shared" si="19"/>
        <v>100</v>
      </c>
      <c r="I145" s="36">
        <f t="shared" si="15"/>
        <v>-15000</v>
      </c>
      <c r="J145" s="36">
        <f t="shared" si="21"/>
        <v>390250</v>
      </c>
      <c r="K145" s="36">
        <f t="shared" si="22"/>
        <v>340250</v>
      </c>
      <c r="L145" s="36">
        <f t="shared" si="23"/>
        <v>50000</v>
      </c>
      <c r="M145" s="36">
        <f t="shared" si="17"/>
        <v>26110</v>
      </c>
      <c r="N145" s="36">
        <f t="shared" si="20"/>
        <v>340250</v>
      </c>
      <c r="O145" s="36">
        <f t="shared" si="25"/>
        <v>112950</v>
      </c>
    </row>
    <row r="146" spans="1:15" ht="12.75">
      <c r="A146" s="1">
        <v>38313</v>
      </c>
      <c r="B146" t="s">
        <v>32</v>
      </c>
      <c r="C146">
        <v>12</v>
      </c>
      <c r="D146">
        <v>6</v>
      </c>
      <c r="E146">
        <f t="shared" si="16"/>
        <v>3</v>
      </c>
      <c r="F146">
        <f t="shared" si="18"/>
        <v>265</v>
      </c>
      <c r="G146">
        <f t="shared" si="24"/>
        <v>29</v>
      </c>
      <c r="H146" s="39">
        <f t="shared" si="19"/>
        <v>100</v>
      </c>
      <c r="I146" s="36">
        <f t="shared" si="15"/>
        <v>15000</v>
      </c>
      <c r="J146" s="36">
        <f t="shared" si="21"/>
        <v>405250</v>
      </c>
      <c r="K146" s="36">
        <f t="shared" si="22"/>
        <v>340250</v>
      </c>
      <c r="L146" s="36">
        <f t="shared" si="23"/>
        <v>65000</v>
      </c>
      <c r="M146" s="36">
        <f t="shared" si="17"/>
        <v>29860</v>
      </c>
      <c r="N146" s="36">
        <f t="shared" si="20"/>
        <v>340250</v>
      </c>
      <c r="O146" s="36">
        <f t="shared" si="25"/>
        <v>123450</v>
      </c>
    </row>
    <row r="147" spans="1:15" ht="12.75">
      <c r="A147" s="1">
        <v>38314</v>
      </c>
      <c r="B147" t="s">
        <v>33</v>
      </c>
      <c r="C147">
        <v>16</v>
      </c>
      <c r="D147">
        <v>8</v>
      </c>
      <c r="E147">
        <f t="shared" si="16"/>
        <v>10</v>
      </c>
      <c r="F147">
        <f t="shared" si="18"/>
        <v>275</v>
      </c>
      <c r="G147">
        <f t="shared" si="24"/>
        <v>39</v>
      </c>
      <c r="H147" s="39">
        <f t="shared" si="19"/>
        <v>100</v>
      </c>
      <c r="I147" s="36">
        <f t="shared" si="15"/>
        <v>50000</v>
      </c>
      <c r="J147" s="36">
        <f t="shared" si="21"/>
        <v>455250</v>
      </c>
      <c r="K147" s="36">
        <f t="shared" si="22"/>
        <v>455250</v>
      </c>
      <c r="L147" s="36">
        <f t="shared" si="23"/>
        <v>0</v>
      </c>
      <c r="M147" s="36">
        <f t="shared" si="17"/>
        <v>18210</v>
      </c>
      <c r="N147" s="36">
        <f t="shared" si="20"/>
        <v>455250</v>
      </c>
      <c r="O147" s="36">
        <f t="shared" si="25"/>
        <v>173450</v>
      </c>
    </row>
    <row r="148" spans="1:15" ht="12.75">
      <c r="A148" s="1">
        <v>38320</v>
      </c>
      <c r="B148" t="s">
        <v>33</v>
      </c>
      <c r="C148">
        <v>26</v>
      </c>
      <c r="D148">
        <v>16</v>
      </c>
      <c r="E148">
        <f t="shared" si="16"/>
        <v>10</v>
      </c>
      <c r="F148">
        <f t="shared" si="18"/>
        <v>285</v>
      </c>
      <c r="G148">
        <f t="shared" si="24"/>
        <v>49</v>
      </c>
      <c r="H148" s="39">
        <f t="shared" si="19"/>
        <v>100</v>
      </c>
      <c r="I148" s="36">
        <f t="shared" si="15"/>
        <v>50000</v>
      </c>
      <c r="J148" s="36">
        <f t="shared" si="21"/>
        <v>505250</v>
      </c>
      <c r="K148" s="36">
        <f t="shared" si="22"/>
        <v>455250</v>
      </c>
      <c r="L148" s="36">
        <f t="shared" si="23"/>
        <v>50000</v>
      </c>
      <c r="M148" s="36">
        <f t="shared" si="17"/>
        <v>30710</v>
      </c>
      <c r="N148" s="36">
        <f t="shared" si="20"/>
        <v>455250</v>
      </c>
      <c r="O148" s="36">
        <f t="shared" si="25"/>
        <v>223450</v>
      </c>
    </row>
    <row r="149" spans="1:15" ht="12.75">
      <c r="A149" s="1">
        <v>38324</v>
      </c>
      <c r="B149" t="s">
        <v>33</v>
      </c>
      <c r="C149">
        <v>5</v>
      </c>
      <c r="E149">
        <f t="shared" si="16"/>
        <v>-3</v>
      </c>
      <c r="F149">
        <f t="shared" si="18"/>
        <v>282</v>
      </c>
      <c r="G149">
        <f t="shared" si="24"/>
        <v>49</v>
      </c>
      <c r="H149" s="39">
        <f t="shared" si="19"/>
        <v>100</v>
      </c>
      <c r="I149" s="36">
        <f t="shared" si="15"/>
        <v>-15000</v>
      </c>
      <c r="J149" s="36">
        <f t="shared" si="21"/>
        <v>490250</v>
      </c>
      <c r="K149" s="36">
        <f t="shared" si="22"/>
        <v>455250</v>
      </c>
      <c r="L149" s="36">
        <f t="shared" si="23"/>
        <v>35000</v>
      </c>
      <c r="M149" s="36">
        <f t="shared" si="17"/>
        <v>26960</v>
      </c>
      <c r="N149" s="36">
        <f t="shared" si="20"/>
        <v>455250</v>
      </c>
      <c r="O149" s="36">
        <f t="shared" si="25"/>
        <v>223150</v>
      </c>
    </row>
    <row r="150" spans="1:15" ht="12.75">
      <c r="A150" s="1">
        <v>38327</v>
      </c>
      <c r="B150" t="s">
        <v>32</v>
      </c>
      <c r="C150">
        <v>8</v>
      </c>
      <c r="E150">
        <f t="shared" si="16"/>
        <v>0</v>
      </c>
      <c r="F150">
        <f t="shared" si="18"/>
        <v>282</v>
      </c>
      <c r="G150">
        <f t="shared" si="24"/>
        <v>52</v>
      </c>
      <c r="H150" s="39">
        <f t="shared" si="19"/>
        <v>100</v>
      </c>
      <c r="I150" s="36">
        <f t="shared" si="15"/>
        <v>0</v>
      </c>
      <c r="J150" s="36">
        <f t="shared" si="21"/>
        <v>490250</v>
      </c>
      <c r="K150" s="36">
        <f t="shared" si="22"/>
        <v>455250</v>
      </c>
      <c r="L150" s="36">
        <f t="shared" si="23"/>
        <v>35000</v>
      </c>
      <c r="M150" s="36">
        <f t="shared" si="17"/>
        <v>26960</v>
      </c>
      <c r="N150" s="36">
        <f t="shared" si="20"/>
        <v>455250</v>
      </c>
      <c r="O150" s="36">
        <f t="shared" si="25"/>
        <v>234100</v>
      </c>
    </row>
    <row r="151" spans="1:15" ht="12.75">
      <c r="A151" s="1">
        <v>38329</v>
      </c>
      <c r="B151" t="s">
        <v>34</v>
      </c>
      <c r="C151">
        <v>4</v>
      </c>
      <c r="E151">
        <f t="shared" si="16"/>
        <v>-3</v>
      </c>
      <c r="F151">
        <f t="shared" si="18"/>
        <v>279</v>
      </c>
      <c r="G151">
        <f t="shared" si="24"/>
        <v>52</v>
      </c>
      <c r="H151" s="39">
        <f t="shared" si="19"/>
        <v>100</v>
      </c>
      <c r="I151" s="36">
        <f t="shared" si="15"/>
        <v>-15000</v>
      </c>
      <c r="J151" s="36">
        <f t="shared" si="21"/>
        <v>475250</v>
      </c>
      <c r="K151" s="36">
        <f t="shared" si="22"/>
        <v>455250</v>
      </c>
      <c r="L151" s="36">
        <f t="shared" si="23"/>
        <v>20000</v>
      </c>
      <c r="M151" s="36">
        <f t="shared" si="17"/>
        <v>23210</v>
      </c>
      <c r="N151" s="36">
        <f t="shared" si="20"/>
        <v>455250</v>
      </c>
      <c r="O151" s="36">
        <f t="shared" si="25"/>
        <v>229300</v>
      </c>
    </row>
    <row r="152" spans="1:15" ht="12.75">
      <c r="A152" s="1">
        <v>38330</v>
      </c>
      <c r="B152" t="s">
        <v>33</v>
      </c>
      <c r="C152">
        <v>35</v>
      </c>
      <c r="D152">
        <v>27</v>
      </c>
      <c r="E152">
        <f t="shared" si="16"/>
        <v>10</v>
      </c>
      <c r="F152">
        <f t="shared" si="18"/>
        <v>289</v>
      </c>
      <c r="G152">
        <f t="shared" si="24"/>
        <v>65</v>
      </c>
      <c r="H152" s="39">
        <f t="shared" si="19"/>
        <v>100</v>
      </c>
      <c r="I152" s="36">
        <f t="shared" si="15"/>
        <v>50000</v>
      </c>
      <c r="J152" s="36">
        <f t="shared" si="21"/>
        <v>525250</v>
      </c>
      <c r="K152" s="36">
        <f t="shared" si="22"/>
        <v>455250</v>
      </c>
      <c r="L152" s="36">
        <f t="shared" si="23"/>
        <v>70000</v>
      </c>
      <c r="M152" s="36">
        <f t="shared" si="17"/>
        <v>35710</v>
      </c>
      <c r="N152" s="36">
        <f t="shared" si="20"/>
        <v>455250</v>
      </c>
      <c r="O152" s="36">
        <f t="shared" si="25"/>
        <v>289050</v>
      </c>
    </row>
    <row r="153" spans="1:15" ht="12.75">
      <c r="A153" s="1">
        <v>38337</v>
      </c>
      <c r="B153" t="s">
        <v>33</v>
      </c>
      <c r="C153">
        <v>6</v>
      </c>
      <c r="E153">
        <f t="shared" si="16"/>
        <v>0</v>
      </c>
      <c r="F153">
        <f t="shared" si="18"/>
        <v>289</v>
      </c>
      <c r="G153">
        <f t="shared" si="24"/>
        <v>55</v>
      </c>
      <c r="H153" s="39">
        <f t="shared" si="19"/>
        <v>100</v>
      </c>
      <c r="I153" s="36">
        <f t="shared" si="15"/>
        <v>0</v>
      </c>
      <c r="J153" s="36">
        <f t="shared" si="21"/>
        <v>525250</v>
      </c>
      <c r="K153" s="36">
        <f t="shared" si="22"/>
        <v>455250</v>
      </c>
      <c r="L153" s="36">
        <f t="shared" si="23"/>
        <v>70000</v>
      </c>
      <c r="M153" s="36">
        <f t="shared" si="17"/>
        <v>35710</v>
      </c>
      <c r="N153" s="36">
        <f t="shared" si="20"/>
        <v>455250</v>
      </c>
      <c r="O153" s="36">
        <f t="shared" si="25"/>
        <v>258050</v>
      </c>
    </row>
    <row r="154" spans="1:15" ht="12.75">
      <c r="A154" s="1">
        <v>38338</v>
      </c>
      <c r="B154" t="s">
        <v>34</v>
      </c>
      <c r="C154">
        <v>2</v>
      </c>
      <c r="E154">
        <f t="shared" si="16"/>
        <v>-3</v>
      </c>
      <c r="F154">
        <f t="shared" si="18"/>
        <v>286</v>
      </c>
      <c r="G154">
        <f t="shared" si="24"/>
        <v>52</v>
      </c>
      <c r="H154" s="39">
        <f t="shared" si="19"/>
        <v>100</v>
      </c>
      <c r="I154" s="36">
        <f aca="true" t="shared" si="26" ref="I154:I217">H154*E154*50</f>
        <v>-15000</v>
      </c>
      <c r="J154" s="36">
        <f t="shared" si="21"/>
        <v>510250</v>
      </c>
      <c r="K154" s="36">
        <f t="shared" si="22"/>
        <v>455250</v>
      </c>
      <c r="L154" s="36">
        <f t="shared" si="23"/>
        <v>55000</v>
      </c>
      <c r="M154" s="36">
        <f t="shared" si="17"/>
        <v>31960</v>
      </c>
      <c r="N154" s="36">
        <f t="shared" si="20"/>
        <v>455250</v>
      </c>
      <c r="O154" s="36">
        <f t="shared" si="25"/>
        <v>243050</v>
      </c>
    </row>
    <row r="155" spans="1:15" ht="12.75">
      <c r="A155" s="1">
        <v>38338</v>
      </c>
      <c r="B155" t="s">
        <v>33</v>
      </c>
      <c r="C155">
        <v>9</v>
      </c>
      <c r="E155">
        <f aca="true" t="shared" si="27" ref="E155:E218">IF(C155&lt;breakeven,-1*stoploss,IF(C155&gt;=target+3,target,MAX((D155-3),0)))</f>
        <v>0</v>
      </c>
      <c r="F155">
        <f t="shared" si="18"/>
        <v>286</v>
      </c>
      <c r="G155">
        <f t="shared" si="24"/>
        <v>55</v>
      </c>
      <c r="H155" s="39">
        <f t="shared" si="19"/>
        <v>100</v>
      </c>
      <c r="I155" s="36">
        <f t="shared" si="26"/>
        <v>0</v>
      </c>
      <c r="J155" s="36">
        <f t="shared" si="21"/>
        <v>510250</v>
      </c>
      <c r="K155" s="36">
        <f t="shared" si="22"/>
        <v>455250</v>
      </c>
      <c r="L155" s="36">
        <f t="shared" si="23"/>
        <v>55000</v>
      </c>
      <c r="M155" s="36">
        <f aca="true" t="shared" si="28" ref="M155:M218">K155*risk+L155*P</f>
        <v>31960</v>
      </c>
      <c r="N155" s="36">
        <f t="shared" si="20"/>
        <v>455250</v>
      </c>
      <c r="O155" s="36">
        <f t="shared" si="25"/>
        <v>254000</v>
      </c>
    </row>
    <row r="156" spans="1:15" ht="12.75">
      <c r="A156" s="1">
        <v>38341</v>
      </c>
      <c r="B156" t="s">
        <v>33</v>
      </c>
      <c r="C156">
        <v>21</v>
      </c>
      <c r="D156">
        <v>15</v>
      </c>
      <c r="E156">
        <f t="shared" si="27"/>
        <v>10</v>
      </c>
      <c r="F156">
        <f aca="true" t="shared" si="29" ref="F156:F219">E156+F155</f>
        <v>296</v>
      </c>
      <c r="G156">
        <f t="shared" si="24"/>
        <v>65</v>
      </c>
      <c r="H156" s="39">
        <f aca="true" t="shared" si="30" ref="H156:H219">MIN((INT(M155/(50*stoploss))),max_cars)</f>
        <v>100</v>
      </c>
      <c r="I156" s="36">
        <f t="shared" si="26"/>
        <v>50000</v>
      </c>
      <c r="J156" s="36">
        <f t="shared" si="21"/>
        <v>560250</v>
      </c>
      <c r="K156" s="36">
        <f t="shared" si="22"/>
        <v>455250</v>
      </c>
      <c r="L156" s="36">
        <f t="shared" si="23"/>
        <v>105000</v>
      </c>
      <c r="M156" s="36">
        <f t="shared" si="28"/>
        <v>44460</v>
      </c>
      <c r="N156" s="36">
        <f aca="true" t="shared" si="31" ref="N156:N219">MAX(K156,N155)</f>
        <v>455250</v>
      </c>
      <c r="O156" s="36">
        <f t="shared" si="25"/>
        <v>304000</v>
      </c>
    </row>
    <row r="157" spans="1:15" ht="12.75">
      <c r="A157" s="1">
        <v>38348</v>
      </c>
      <c r="B157" t="s">
        <v>33</v>
      </c>
      <c r="C157">
        <v>4</v>
      </c>
      <c r="E157">
        <f t="shared" si="27"/>
        <v>-3</v>
      </c>
      <c r="F157">
        <f t="shared" si="29"/>
        <v>293</v>
      </c>
      <c r="G157">
        <f t="shared" si="24"/>
        <v>52</v>
      </c>
      <c r="H157" s="39">
        <f t="shared" si="30"/>
        <v>100</v>
      </c>
      <c r="I157" s="36">
        <f t="shared" si="26"/>
        <v>-15000</v>
      </c>
      <c r="J157" s="36">
        <f t="shared" si="21"/>
        <v>545250</v>
      </c>
      <c r="K157" s="36">
        <f t="shared" si="22"/>
        <v>455250</v>
      </c>
      <c r="L157" s="36">
        <f t="shared" si="23"/>
        <v>90000</v>
      </c>
      <c r="M157" s="36">
        <f t="shared" si="28"/>
        <v>40710</v>
      </c>
      <c r="N157" s="36">
        <f t="shared" si="31"/>
        <v>455250</v>
      </c>
      <c r="O157" s="36">
        <f t="shared" si="25"/>
        <v>255000</v>
      </c>
    </row>
    <row r="158" spans="1:15" ht="12.75">
      <c r="A158" s="1">
        <v>38348</v>
      </c>
      <c r="B158" t="s">
        <v>33</v>
      </c>
      <c r="C158">
        <v>12</v>
      </c>
      <c r="D158">
        <v>5</v>
      </c>
      <c r="E158">
        <f t="shared" si="27"/>
        <v>2</v>
      </c>
      <c r="F158">
        <f t="shared" si="29"/>
        <v>295</v>
      </c>
      <c r="G158">
        <f t="shared" si="24"/>
        <v>54</v>
      </c>
      <c r="H158" s="39">
        <f t="shared" si="30"/>
        <v>100</v>
      </c>
      <c r="I158" s="36">
        <f t="shared" si="26"/>
        <v>10000</v>
      </c>
      <c r="J158" s="36">
        <f t="shared" si="21"/>
        <v>555250</v>
      </c>
      <c r="K158" s="36">
        <f t="shared" si="22"/>
        <v>455250</v>
      </c>
      <c r="L158" s="36">
        <f t="shared" si="23"/>
        <v>100000</v>
      </c>
      <c r="M158" s="36">
        <f t="shared" si="28"/>
        <v>43210</v>
      </c>
      <c r="N158" s="36">
        <f t="shared" si="31"/>
        <v>455250</v>
      </c>
      <c r="O158" s="36">
        <f t="shared" si="25"/>
        <v>265000</v>
      </c>
    </row>
    <row r="159" spans="1:15" ht="12.75">
      <c r="A159" s="1">
        <v>38352</v>
      </c>
      <c r="B159" t="s">
        <v>33</v>
      </c>
      <c r="C159">
        <v>9</v>
      </c>
      <c r="E159">
        <f t="shared" si="27"/>
        <v>0</v>
      </c>
      <c r="F159">
        <f t="shared" si="29"/>
        <v>295</v>
      </c>
      <c r="G159">
        <f t="shared" si="24"/>
        <v>54</v>
      </c>
      <c r="H159" s="39">
        <f t="shared" si="30"/>
        <v>100</v>
      </c>
      <c r="I159" s="36">
        <f t="shared" si="26"/>
        <v>0</v>
      </c>
      <c r="J159" s="36">
        <f t="shared" si="21"/>
        <v>555250</v>
      </c>
      <c r="K159" s="36">
        <f t="shared" si="22"/>
        <v>455250</v>
      </c>
      <c r="L159" s="36">
        <f t="shared" si="23"/>
        <v>100000</v>
      </c>
      <c r="M159" s="36">
        <f t="shared" si="28"/>
        <v>43210</v>
      </c>
      <c r="N159" s="36">
        <f t="shared" si="31"/>
        <v>455250</v>
      </c>
      <c r="O159" s="36">
        <f t="shared" si="25"/>
        <v>265000</v>
      </c>
    </row>
    <row r="160" spans="1:15" ht="12.75">
      <c r="A160" s="1">
        <v>38355</v>
      </c>
      <c r="B160" t="s">
        <v>33</v>
      </c>
      <c r="C160">
        <v>4</v>
      </c>
      <c r="E160">
        <f t="shared" si="27"/>
        <v>-3</v>
      </c>
      <c r="F160">
        <f t="shared" si="29"/>
        <v>292</v>
      </c>
      <c r="G160">
        <f t="shared" si="24"/>
        <v>41</v>
      </c>
      <c r="H160" s="39">
        <f t="shared" si="30"/>
        <v>100</v>
      </c>
      <c r="I160" s="36">
        <f t="shared" si="26"/>
        <v>-15000</v>
      </c>
      <c r="J160" s="36">
        <f t="shared" si="21"/>
        <v>540250</v>
      </c>
      <c r="K160" s="36">
        <f t="shared" si="22"/>
        <v>455250</v>
      </c>
      <c r="L160" s="36">
        <f t="shared" si="23"/>
        <v>85000</v>
      </c>
      <c r="M160" s="36">
        <f t="shared" si="28"/>
        <v>39460</v>
      </c>
      <c r="N160" s="36">
        <f t="shared" si="31"/>
        <v>455250</v>
      </c>
      <c r="O160" s="36">
        <f t="shared" si="25"/>
        <v>200000</v>
      </c>
    </row>
    <row r="161" spans="1:15" ht="12.75">
      <c r="A161" s="1">
        <v>38358</v>
      </c>
      <c r="B161" t="s">
        <v>34</v>
      </c>
      <c r="C161">
        <v>6</v>
      </c>
      <c r="E161">
        <f t="shared" si="27"/>
        <v>0</v>
      </c>
      <c r="F161">
        <f t="shared" si="29"/>
        <v>292</v>
      </c>
      <c r="G161">
        <f t="shared" si="24"/>
        <v>31</v>
      </c>
      <c r="H161" s="39">
        <f t="shared" si="30"/>
        <v>100</v>
      </c>
      <c r="I161" s="36">
        <f t="shared" si="26"/>
        <v>0</v>
      </c>
      <c r="J161" s="36">
        <f t="shared" si="21"/>
        <v>540250</v>
      </c>
      <c r="K161" s="36">
        <f t="shared" si="22"/>
        <v>455250</v>
      </c>
      <c r="L161" s="36">
        <f t="shared" si="23"/>
        <v>85000</v>
      </c>
      <c r="M161" s="36">
        <f t="shared" si="28"/>
        <v>39460</v>
      </c>
      <c r="N161" s="36">
        <f t="shared" si="31"/>
        <v>455250</v>
      </c>
      <c r="O161" s="36">
        <f t="shared" si="25"/>
        <v>155000</v>
      </c>
    </row>
    <row r="162" spans="1:15" ht="12.75">
      <c r="A162" s="1">
        <v>38359</v>
      </c>
      <c r="B162" t="s">
        <v>33</v>
      </c>
      <c r="C162">
        <v>13</v>
      </c>
      <c r="E162">
        <f t="shared" si="27"/>
        <v>10</v>
      </c>
      <c r="F162">
        <f t="shared" si="29"/>
        <v>302</v>
      </c>
      <c r="G162">
        <f t="shared" si="24"/>
        <v>44</v>
      </c>
      <c r="H162" s="39">
        <f t="shared" si="30"/>
        <v>100</v>
      </c>
      <c r="I162" s="36">
        <f t="shared" si="26"/>
        <v>50000</v>
      </c>
      <c r="J162" s="36">
        <f t="shared" si="21"/>
        <v>590250</v>
      </c>
      <c r="K162" s="36">
        <f t="shared" si="22"/>
        <v>590250</v>
      </c>
      <c r="L162" s="36">
        <f t="shared" si="23"/>
        <v>0</v>
      </c>
      <c r="M162" s="36">
        <f t="shared" si="28"/>
        <v>23610</v>
      </c>
      <c r="N162" s="36">
        <f t="shared" si="31"/>
        <v>590250</v>
      </c>
      <c r="O162" s="36">
        <f t="shared" si="25"/>
        <v>220000</v>
      </c>
    </row>
    <row r="163" spans="1:15" ht="12.75">
      <c r="A163" s="1">
        <v>38363</v>
      </c>
      <c r="B163" t="s">
        <v>32</v>
      </c>
      <c r="C163">
        <v>7</v>
      </c>
      <c r="E163">
        <f t="shared" si="27"/>
        <v>0</v>
      </c>
      <c r="F163">
        <f t="shared" si="29"/>
        <v>302</v>
      </c>
      <c r="G163">
        <f t="shared" si="24"/>
        <v>34</v>
      </c>
      <c r="H163" s="39">
        <f t="shared" si="30"/>
        <v>100</v>
      </c>
      <c r="I163" s="36">
        <f t="shared" si="26"/>
        <v>0</v>
      </c>
      <c r="J163" s="36">
        <f t="shared" si="21"/>
        <v>590250</v>
      </c>
      <c r="K163" s="36">
        <f t="shared" si="22"/>
        <v>590250</v>
      </c>
      <c r="L163" s="36">
        <f t="shared" si="23"/>
        <v>0</v>
      </c>
      <c r="M163" s="36">
        <f t="shared" si="28"/>
        <v>23610</v>
      </c>
      <c r="N163" s="36">
        <f t="shared" si="31"/>
        <v>590250</v>
      </c>
      <c r="O163" s="36">
        <f t="shared" si="25"/>
        <v>170000</v>
      </c>
    </row>
    <row r="164" spans="1:15" ht="12.75">
      <c r="A164" s="1">
        <v>38364</v>
      </c>
      <c r="B164" t="s">
        <v>33</v>
      </c>
      <c r="C164">
        <v>13</v>
      </c>
      <c r="D164">
        <v>7</v>
      </c>
      <c r="E164">
        <f t="shared" si="27"/>
        <v>10</v>
      </c>
      <c r="F164">
        <f t="shared" si="29"/>
        <v>312</v>
      </c>
      <c r="G164">
        <f t="shared" si="24"/>
        <v>47</v>
      </c>
      <c r="H164" s="39">
        <f t="shared" si="30"/>
        <v>100</v>
      </c>
      <c r="I164" s="36">
        <f t="shared" si="26"/>
        <v>50000</v>
      </c>
      <c r="J164" s="36">
        <f t="shared" si="21"/>
        <v>640250</v>
      </c>
      <c r="K164" s="36">
        <f t="shared" si="22"/>
        <v>590250</v>
      </c>
      <c r="L164" s="36">
        <f t="shared" si="23"/>
        <v>50000</v>
      </c>
      <c r="M164" s="36">
        <f t="shared" si="28"/>
        <v>36110</v>
      </c>
      <c r="N164" s="36">
        <f t="shared" si="31"/>
        <v>590250</v>
      </c>
      <c r="O164" s="36">
        <f t="shared" si="25"/>
        <v>235000</v>
      </c>
    </row>
    <row r="165" spans="1:15" ht="12.75">
      <c r="A165" s="1">
        <v>38366</v>
      </c>
      <c r="B165" t="s">
        <v>34</v>
      </c>
      <c r="C165">
        <v>4</v>
      </c>
      <c r="E165">
        <f t="shared" si="27"/>
        <v>-3</v>
      </c>
      <c r="F165">
        <f t="shared" si="29"/>
        <v>309</v>
      </c>
      <c r="G165">
        <f t="shared" si="24"/>
        <v>47</v>
      </c>
      <c r="H165" s="39">
        <f t="shared" si="30"/>
        <v>100</v>
      </c>
      <c r="I165" s="36">
        <f t="shared" si="26"/>
        <v>-15000</v>
      </c>
      <c r="J165" s="36">
        <f t="shared" si="21"/>
        <v>625250</v>
      </c>
      <c r="K165" s="36">
        <f t="shared" si="22"/>
        <v>590250</v>
      </c>
      <c r="L165" s="36">
        <f t="shared" si="23"/>
        <v>35000</v>
      </c>
      <c r="M165" s="36">
        <f t="shared" si="28"/>
        <v>32360</v>
      </c>
      <c r="N165" s="36">
        <f t="shared" si="31"/>
        <v>590250</v>
      </c>
      <c r="O165" s="36">
        <f t="shared" si="25"/>
        <v>235000</v>
      </c>
    </row>
    <row r="166" spans="1:15" ht="12.75">
      <c r="A166" s="1">
        <v>38370</v>
      </c>
      <c r="B166" t="s">
        <v>33</v>
      </c>
      <c r="C166">
        <v>17</v>
      </c>
      <c r="D166">
        <v>12</v>
      </c>
      <c r="E166">
        <f t="shared" si="27"/>
        <v>10</v>
      </c>
      <c r="F166">
        <f t="shared" si="29"/>
        <v>319</v>
      </c>
      <c r="G166">
        <f t="shared" si="24"/>
        <v>54</v>
      </c>
      <c r="H166" s="39">
        <f t="shared" si="30"/>
        <v>100</v>
      </c>
      <c r="I166" s="36">
        <f t="shared" si="26"/>
        <v>50000</v>
      </c>
      <c r="J166" s="36">
        <f aca="true" t="shared" si="32" ref="J166:J229">J165+I166</f>
        <v>675250</v>
      </c>
      <c r="K166" s="36">
        <f t="shared" si="22"/>
        <v>590250</v>
      </c>
      <c r="L166" s="36">
        <f t="shared" si="23"/>
        <v>85000</v>
      </c>
      <c r="M166" s="36">
        <f t="shared" si="28"/>
        <v>44860</v>
      </c>
      <c r="N166" s="36">
        <f t="shared" si="31"/>
        <v>590250</v>
      </c>
      <c r="O166" s="36">
        <f t="shared" si="25"/>
        <v>270000</v>
      </c>
    </row>
    <row r="167" spans="1:15" ht="12.75">
      <c r="A167" s="1">
        <v>38371</v>
      </c>
      <c r="B167" t="s">
        <v>33</v>
      </c>
      <c r="C167">
        <v>3</v>
      </c>
      <c r="E167">
        <f t="shared" si="27"/>
        <v>-3</v>
      </c>
      <c r="F167">
        <f t="shared" si="29"/>
        <v>316</v>
      </c>
      <c r="G167">
        <f t="shared" si="24"/>
        <v>41</v>
      </c>
      <c r="H167" s="39">
        <f t="shared" si="30"/>
        <v>100</v>
      </c>
      <c r="I167" s="36">
        <f t="shared" si="26"/>
        <v>-15000</v>
      </c>
      <c r="J167" s="36">
        <f t="shared" si="32"/>
        <v>660250</v>
      </c>
      <c r="K167" s="36">
        <f t="shared" si="22"/>
        <v>590250</v>
      </c>
      <c r="L167" s="36">
        <f t="shared" si="23"/>
        <v>70000</v>
      </c>
      <c r="M167" s="36">
        <f t="shared" si="28"/>
        <v>41110</v>
      </c>
      <c r="N167" s="36">
        <f t="shared" si="31"/>
        <v>590250</v>
      </c>
      <c r="O167" s="36">
        <f t="shared" si="25"/>
        <v>205000</v>
      </c>
    </row>
    <row r="168" spans="1:15" ht="12.75">
      <c r="A168" s="1">
        <v>38376</v>
      </c>
      <c r="B168" t="s">
        <v>34</v>
      </c>
      <c r="C168">
        <v>5</v>
      </c>
      <c r="E168">
        <f t="shared" si="27"/>
        <v>-3</v>
      </c>
      <c r="F168">
        <f t="shared" si="29"/>
        <v>313</v>
      </c>
      <c r="G168">
        <f t="shared" si="24"/>
        <v>28</v>
      </c>
      <c r="H168" s="39">
        <f t="shared" si="30"/>
        <v>100</v>
      </c>
      <c r="I168" s="36">
        <f t="shared" si="26"/>
        <v>-15000</v>
      </c>
      <c r="J168" s="36">
        <f t="shared" si="32"/>
        <v>645250</v>
      </c>
      <c r="K168" s="36">
        <f t="shared" si="22"/>
        <v>590250</v>
      </c>
      <c r="L168" s="36">
        <f t="shared" si="23"/>
        <v>55000</v>
      </c>
      <c r="M168" s="36">
        <f t="shared" si="28"/>
        <v>37360</v>
      </c>
      <c r="N168" s="36">
        <f t="shared" si="31"/>
        <v>590250</v>
      </c>
      <c r="O168" s="36">
        <f t="shared" si="25"/>
        <v>140000</v>
      </c>
    </row>
    <row r="169" spans="1:15" ht="12.75">
      <c r="A169" s="1">
        <v>38376</v>
      </c>
      <c r="B169" t="s">
        <v>33</v>
      </c>
      <c r="C169">
        <v>12</v>
      </c>
      <c r="D169">
        <v>8</v>
      </c>
      <c r="E169">
        <f t="shared" si="27"/>
        <v>5</v>
      </c>
      <c r="F169">
        <f t="shared" si="29"/>
        <v>318</v>
      </c>
      <c r="G169">
        <f t="shared" si="24"/>
        <v>36</v>
      </c>
      <c r="H169" s="39">
        <f t="shared" si="30"/>
        <v>100</v>
      </c>
      <c r="I169" s="36">
        <f t="shared" si="26"/>
        <v>25000</v>
      </c>
      <c r="J169" s="36">
        <f t="shared" si="32"/>
        <v>670250</v>
      </c>
      <c r="K169" s="36">
        <f t="shared" si="22"/>
        <v>590250</v>
      </c>
      <c r="L169" s="36">
        <f t="shared" si="23"/>
        <v>80000</v>
      </c>
      <c r="M169" s="36">
        <f t="shared" si="28"/>
        <v>43610</v>
      </c>
      <c r="N169" s="36">
        <f t="shared" si="31"/>
        <v>590250</v>
      </c>
      <c r="O169" s="36">
        <f t="shared" si="25"/>
        <v>180000</v>
      </c>
    </row>
    <row r="170" spans="1:15" ht="12.75">
      <c r="A170" s="1">
        <v>38379</v>
      </c>
      <c r="B170" t="s">
        <v>33</v>
      </c>
      <c r="C170">
        <v>7</v>
      </c>
      <c r="E170">
        <f t="shared" si="27"/>
        <v>0</v>
      </c>
      <c r="F170">
        <f t="shared" si="29"/>
        <v>318</v>
      </c>
      <c r="G170">
        <f t="shared" si="24"/>
        <v>36</v>
      </c>
      <c r="H170" s="39">
        <f t="shared" si="30"/>
        <v>100</v>
      </c>
      <c r="I170" s="36">
        <f t="shared" si="26"/>
        <v>0</v>
      </c>
      <c r="J170" s="36">
        <f t="shared" si="32"/>
        <v>670250</v>
      </c>
      <c r="K170" s="36">
        <f t="shared" si="22"/>
        <v>590250</v>
      </c>
      <c r="L170" s="36">
        <f t="shared" si="23"/>
        <v>80000</v>
      </c>
      <c r="M170" s="36">
        <f t="shared" si="28"/>
        <v>43610</v>
      </c>
      <c r="N170" s="36">
        <f t="shared" si="31"/>
        <v>590250</v>
      </c>
      <c r="O170" s="36">
        <f t="shared" si="25"/>
        <v>180000</v>
      </c>
    </row>
    <row r="171" spans="1:15" ht="12.75">
      <c r="A171" s="1">
        <v>38380</v>
      </c>
      <c r="B171" t="s">
        <v>34</v>
      </c>
      <c r="C171">
        <v>29</v>
      </c>
      <c r="D171">
        <v>23</v>
      </c>
      <c r="E171">
        <f t="shared" si="27"/>
        <v>10</v>
      </c>
      <c r="F171">
        <f t="shared" si="29"/>
        <v>328</v>
      </c>
      <c r="G171">
        <f t="shared" si="24"/>
        <v>49</v>
      </c>
      <c r="H171" s="39">
        <f t="shared" si="30"/>
        <v>100</v>
      </c>
      <c r="I171" s="36">
        <f t="shared" si="26"/>
        <v>50000</v>
      </c>
      <c r="J171" s="36">
        <f t="shared" si="32"/>
        <v>720250</v>
      </c>
      <c r="K171" s="36">
        <f t="shared" si="22"/>
        <v>590250</v>
      </c>
      <c r="L171" s="36">
        <f t="shared" si="23"/>
        <v>130000</v>
      </c>
      <c r="M171" s="36">
        <f t="shared" si="28"/>
        <v>56110</v>
      </c>
      <c r="N171" s="36">
        <f t="shared" si="31"/>
        <v>590250</v>
      </c>
      <c r="O171" s="36">
        <f t="shared" si="25"/>
        <v>245000</v>
      </c>
    </row>
    <row r="172" spans="1:15" ht="12.75">
      <c r="A172" s="1">
        <v>38387</v>
      </c>
      <c r="B172" t="s">
        <v>34</v>
      </c>
      <c r="C172">
        <v>11</v>
      </c>
      <c r="D172">
        <v>5</v>
      </c>
      <c r="E172">
        <f t="shared" si="27"/>
        <v>2</v>
      </c>
      <c r="F172">
        <f t="shared" si="29"/>
        <v>330</v>
      </c>
      <c r="G172">
        <f t="shared" si="24"/>
        <v>41</v>
      </c>
      <c r="H172" s="39">
        <f t="shared" si="30"/>
        <v>100</v>
      </c>
      <c r="I172" s="36">
        <f t="shared" si="26"/>
        <v>10000</v>
      </c>
      <c r="J172" s="36">
        <f t="shared" si="32"/>
        <v>730250</v>
      </c>
      <c r="K172" s="36">
        <f aca="true" t="shared" si="33" ref="K172:K235">IF((J172&lt;N171),J172,IF((J172&gt;=K171*sweep),J172,N171))</f>
        <v>590250</v>
      </c>
      <c r="L172" s="36">
        <f aca="true" t="shared" si="34" ref="L172:L235">IF((J172&lt;N171),0,IF((J172&gt;=K171*sweep),0,(J172-K172)))</f>
        <v>140000</v>
      </c>
      <c r="M172" s="36">
        <f t="shared" si="28"/>
        <v>58610</v>
      </c>
      <c r="N172" s="36">
        <f t="shared" si="31"/>
        <v>590250</v>
      </c>
      <c r="O172" s="36">
        <f t="shared" si="25"/>
        <v>205000</v>
      </c>
    </row>
    <row r="173" spans="1:15" ht="12.75">
      <c r="A173" s="1">
        <v>38393</v>
      </c>
      <c r="B173" t="s">
        <v>34</v>
      </c>
      <c r="C173">
        <v>21</v>
      </c>
      <c r="D173">
        <v>12</v>
      </c>
      <c r="E173">
        <f t="shared" si="27"/>
        <v>10</v>
      </c>
      <c r="F173">
        <f t="shared" si="29"/>
        <v>340</v>
      </c>
      <c r="G173">
        <f t="shared" si="24"/>
        <v>51</v>
      </c>
      <c r="H173" s="39">
        <f t="shared" si="30"/>
        <v>100</v>
      </c>
      <c r="I173" s="36">
        <f t="shared" si="26"/>
        <v>50000</v>
      </c>
      <c r="J173" s="36">
        <f t="shared" si="32"/>
        <v>780250</v>
      </c>
      <c r="K173" s="36">
        <f t="shared" si="33"/>
        <v>780250</v>
      </c>
      <c r="L173" s="36">
        <f t="shared" si="34"/>
        <v>0</v>
      </c>
      <c r="M173" s="36">
        <f t="shared" si="28"/>
        <v>31210</v>
      </c>
      <c r="N173" s="36">
        <f t="shared" si="31"/>
        <v>780250</v>
      </c>
      <c r="O173" s="36">
        <f t="shared" si="25"/>
        <v>255000</v>
      </c>
    </row>
    <row r="174" spans="1:15" ht="12.75">
      <c r="A174" s="1">
        <v>38400</v>
      </c>
      <c r="B174" t="s">
        <v>33</v>
      </c>
      <c r="C174">
        <v>5</v>
      </c>
      <c r="E174">
        <f t="shared" si="27"/>
        <v>-3</v>
      </c>
      <c r="F174">
        <f t="shared" si="29"/>
        <v>337</v>
      </c>
      <c r="G174">
        <f aca="true" t="shared" si="35" ref="G174:G237">SUM(E155:E174)</f>
        <v>51</v>
      </c>
      <c r="H174" s="39">
        <f t="shared" si="30"/>
        <v>100</v>
      </c>
      <c r="I174" s="36">
        <f t="shared" si="26"/>
        <v>-15000</v>
      </c>
      <c r="J174" s="36">
        <f t="shared" si="32"/>
        <v>765250</v>
      </c>
      <c r="K174" s="36">
        <f t="shared" si="33"/>
        <v>765250</v>
      </c>
      <c r="L174" s="36">
        <f t="shared" si="34"/>
        <v>0</v>
      </c>
      <c r="M174" s="36">
        <f t="shared" si="28"/>
        <v>30610</v>
      </c>
      <c r="N174" s="36">
        <f t="shared" si="31"/>
        <v>780250</v>
      </c>
      <c r="O174" s="36">
        <f aca="true" t="shared" si="36" ref="O174:O237">SUM(I155:I174)</f>
        <v>255000</v>
      </c>
    </row>
    <row r="175" spans="1:15" ht="12.75">
      <c r="A175" s="1">
        <v>38400</v>
      </c>
      <c r="B175" t="s">
        <v>32</v>
      </c>
      <c r="C175">
        <v>3</v>
      </c>
      <c r="E175">
        <f t="shared" si="27"/>
        <v>-3</v>
      </c>
      <c r="F175">
        <f t="shared" si="29"/>
        <v>334</v>
      </c>
      <c r="G175">
        <f t="shared" si="35"/>
        <v>48</v>
      </c>
      <c r="H175" s="39">
        <f t="shared" si="30"/>
        <v>100</v>
      </c>
      <c r="I175" s="36">
        <f t="shared" si="26"/>
        <v>-15000</v>
      </c>
      <c r="J175" s="36">
        <f t="shared" si="32"/>
        <v>750250</v>
      </c>
      <c r="K175" s="36">
        <f t="shared" si="33"/>
        <v>750250</v>
      </c>
      <c r="L175" s="36">
        <f t="shared" si="34"/>
        <v>0</v>
      </c>
      <c r="M175" s="36">
        <f t="shared" si="28"/>
        <v>30010</v>
      </c>
      <c r="N175" s="36">
        <f t="shared" si="31"/>
        <v>780250</v>
      </c>
      <c r="O175" s="36">
        <f t="shared" si="36"/>
        <v>240000</v>
      </c>
    </row>
    <row r="176" spans="1:15" ht="12.75">
      <c r="A176" s="1">
        <v>38406</v>
      </c>
      <c r="B176" t="s">
        <v>34</v>
      </c>
      <c r="C176">
        <v>26</v>
      </c>
      <c r="D176">
        <v>19</v>
      </c>
      <c r="E176">
        <f t="shared" si="27"/>
        <v>10</v>
      </c>
      <c r="F176">
        <f t="shared" si="29"/>
        <v>344</v>
      </c>
      <c r="G176">
        <f t="shared" si="35"/>
        <v>48</v>
      </c>
      <c r="H176" s="39">
        <f t="shared" si="30"/>
        <v>100</v>
      </c>
      <c r="I176" s="36">
        <f t="shared" si="26"/>
        <v>50000</v>
      </c>
      <c r="J176" s="36">
        <f t="shared" si="32"/>
        <v>800250</v>
      </c>
      <c r="K176" s="36">
        <f t="shared" si="33"/>
        <v>780250</v>
      </c>
      <c r="L176" s="36">
        <f t="shared" si="34"/>
        <v>20000</v>
      </c>
      <c r="M176" s="36">
        <f t="shared" si="28"/>
        <v>36210</v>
      </c>
      <c r="N176" s="36">
        <f t="shared" si="31"/>
        <v>780250</v>
      </c>
      <c r="O176" s="36">
        <f t="shared" si="36"/>
        <v>240000</v>
      </c>
    </row>
    <row r="177" spans="1:15" ht="12.75">
      <c r="A177" s="1">
        <v>38411</v>
      </c>
      <c r="B177" t="s">
        <v>33</v>
      </c>
      <c r="C177">
        <v>15</v>
      </c>
      <c r="D177">
        <v>6</v>
      </c>
      <c r="E177">
        <f t="shared" si="27"/>
        <v>10</v>
      </c>
      <c r="F177">
        <f t="shared" si="29"/>
        <v>354</v>
      </c>
      <c r="G177">
        <f t="shared" si="35"/>
        <v>61</v>
      </c>
      <c r="H177" s="39">
        <f t="shared" si="30"/>
        <v>100</v>
      </c>
      <c r="I177" s="36">
        <f t="shared" si="26"/>
        <v>50000</v>
      </c>
      <c r="J177" s="36">
        <f t="shared" si="32"/>
        <v>850250</v>
      </c>
      <c r="K177" s="36">
        <f t="shared" si="33"/>
        <v>780250</v>
      </c>
      <c r="L177" s="36">
        <f t="shared" si="34"/>
        <v>70000</v>
      </c>
      <c r="M177" s="36">
        <f t="shared" si="28"/>
        <v>48710</v>
      </c>
      <c r="N177" s="36">
        <f t="shared" si="31"/>
        <v>780250</v>
      </c>
      <c r="O177" s="36">
        <f t="shared" si="36"/>
        <v>305000</v>
      </c>
    </row>
    <row r="178" spans="1:15" ht="12.75">
      <c r="A178" s="1">
        <v>38413</v>
      </c>
      <c r="B178" t="s">
        <v>33</v>
      </c>
      <c r="C178">
        <v>13</v>
      </c>
      <c r="D178">
        <v>2</v>
      </c>
      <c r="E178">
        <f t="shared" si="27"/>
        <v>10</v>
      </c>
      <c r="F178">
        <f t="shared" si="29"/>
        <v>364</v>
      </c>
      <c r="G178">
        <f t="shared" si="35"/>
        <v>69</v>
      </c>
      <c r="H178" s="39">
        <f t="shared" si="30"/>
        <v>100</v>
      </c>
      <c r="I178" s="36">
        <f t="shared" si="26"/>
        <v>50000</v>
      </c>
      <c r="J178" s="36">
        <f t="shared" si="32"/>
        <v>900250</v>
      </c>
      <c r="K178" s="36">
        <f t="shared" si="33"/>
        <v>780250</v>
      </c>
      <c r="L178" s="36">
        <f t="shared" si="34"/>
        <v>120000</v>
      </c>
      <c r="M178" s="36">
        <f t="shared" si="28"/>
        <v>61210</v>
      </c>
      <c r="N178" s="36">
        <f t="shared" si="31"/>
        <v>780250</v>
      </c>
      <c r="O178" s="36">
        <f t="shared" si="36"/>
        <v>345000</v>
      </c>
    </row>
    <row r="179" spans="1:15" ht="12.75">
      <c r="A179" s="1">
        <v>38414</v>
      </c>
      <c r="B179" t="s">
        <v>33</v>
      </c>
      <c r="C179">
        <v>25</v>
      </c>
      <c r="D179">
        <v>17</v>
      </c>
      <c r="E179">
        <f t="shared" si="27"/>
        <v>10</v>
      </c>
      <c r="F179">
        <f t="shared" si="29"/>
        <v>374</v>
      </c>
      <c r="G179">
        <f t="shared" si="35"/>
        <v>79</v>
      </c>
      <c r="H179" s="39">
        <f t="shared" si="30"/>
        <v>100</v>
      </c>
      <c r="I179" s="36">
        <f t="shared" si="26"/>
        <v>50000</v>
      </c>
      <c r="J179" s="36">
        <f t="shared" si="32"/>
        <v>950250</v>
      </c>
      <c r="K179" s="36">
        <f t="shared" si="33"/>
        <v>780250</v>
      </c>
      <c r="L179" s="36">
        <f t="shared" si="34"/>
        <v>170000</v>
      </c>
      <c r="M179" s="36">
        <f t="shared" si="28"/>
        <v>73710</v>
      </c>
      <c r="N179" s="36">
        <f t="shared" si="31"/>
        <v>780250</v>
      </c>
      <c r="O179" s="36">
        <f t="shared" si="36"/>
        <v>395000</v>
      </c>
    </row>
    <row r="180" spans="1:15" ht="12.75">
      <c r="A180" s="1">
        <v>38419</v>
      </c>
      <c r="B180" t="s">
        <v>33</v>
      </c>
      <c r="C180">
        <v>4</v>
      </c>
      <c r="E180">
        <f t="shared" si="27"/>
        <v>-3</v>
      </c>
      <c r="F180">
        <f t="shared" si="29"/>
        <v>371</v>
      </c>
      <c r="G180">
        <f t="shared" si="35"/>
        <v>79</v>
      </c>
      <c r="H180" s="39">
        <f t="shared" si="30"/>
        <v>100</v>
      </c>
      <c r="I180" s="36">
        <f t="shared" si="26"/>
        <v>-15000</v>
      </c>
      <c r="J180" s="36">
        <f t="shared" si="32"/>
        <v>935250</v>
      </c>
      <c r="K180" s="36">
        <f t="shared" si="33"/>
        <v>780250</v>
      </c>
      <c r="L180" s="36">
        <f t="shared" si="34"/>
        <v>155000</v>
      </c>
      <c r="M180" s="36">
        <f t="shared" si="28"/>
        <v>69960</v>
      </c>
      <c r="N180" s="36">
        <f t="shared" si="31"/>
        <v>780250</v>
      </c>
      <c r="O180" s="36">
        <f t="shared" si="36"/>
        <v>395000</v>
      </c>
    </row>
    <row r="181" spans="1:15" ht="12.75">
      <c r="A181" s="1">
        <v>38421</v>
      </c>
      <c r="B181" t="s">
        <v>34</v>
      </c>
      <c r="C181">
        <v>8</v>
      </c>
      <c r="E181">
        <f t="shared" si="27"/>
        <v>0</v>
      </c>
      <c r="F181">
        <f t="shared" si="29"/>
        <v>371</v>
      </c>
      <c r="G181">
        <f t="shared" si="35"/>
        <v>79</v>
      </c>
      <c r="H181" s="39">
        <f t="shared" si="30"/>
        <v>100</v>
      </c>
      <c r="I181" s="36">
        <f t="shared" si="26"/>
        <v>0</v>
      </c>
      <c r="J181" s="36">
        <f t="shared" si="32"/>
        <v>935250</v>
      </c>
      <c r="K181" s="36">
        <f t="shared" si="33"/>
        <v>780250</v>
      </c>
      <c r="L181" s="36">
        <f t="shared" si="34"/>
        <v>155000</v>
      </c>
      <c r="M181" s="36">
        <f t="shared" si="28"/>
        <v>69960</v>
      </c>
      <c r="N181" s="36">
        <f t="shared" si="31"/>
        <v>780250</v>
      </c>
      <c r="O181" s="36">
        <f t="shared" si="36"/>
        <v>395000</v>
      </c>
    </row>
    <row r="182" spans="1:15" ht="12.75">
      <c r="A182" s="1">
        <v>38422</v>
      </c>
      <c r="B182" t="s">
        <v>33</v>
      </c>
      <c r="C182">
        <v>3</v>
      </c>
      <c r="E182">
        <f t="shared" si="27"/>
        <v>-3</v>
      </c>
      <c r="F182">
        <f t="shared" si="29"/>
        <v>368</v>
      </c>
      <c r="G182">
        <f t="shared" si="35"/>
        <v>66</v>
      </c>
      <c r="H182" s="39">
        <f t="shared" si="30"/>
        <v>100</v>
      </c>
      <c r="I182" s="36">
        <f t="shared" si="26"/>
        <v>-15000</v>
      </c>
      <c r="J182" s="36">
        <f t="shared" si="32"/>
        <v>920250</v>
      </c>
      <c r="K182" s="36">
        <f t="shared" si="33"/>
        <v>780250</v>
      </c>
      <c r="L182" s="36">
        <f t="shared" si="34"/>
        <v>140000</v>
      </c>
      <c r="M182" s="36">
        <f t="shared" si="28"/>
        <v>66210</v>
      </c>
      <c r="N182" s="36">
        <f t="shared" si="31"/>
        <v>780250</v>
      </c>
      <c r="O182" s="36">
        <f t="shared" si="36"/>
        <v>330000</v>
      </c>
    </row>
    <row r="183" spans="1:15" ht="12.75">
      <c r="A183" s="1">
        <v>38425</v>
      </c>
      <c r="B183" t="s">
        <v>34</v>
      </c>
      <c r="C183">
        <v>11</v>
      </c>
      <c r="E183">
        <f t="shared" si="27"/>
        <v>0</v>
      </c>
      <c r="F183">
        <f t="shared" si="29"/>
        <v>368</v>
      </c>
      <c r="G183">
        <f t="shared" si="35"/>
        <v>66</v>
      </c>
      <c r="H183" s="39">
        <f t="shared" si="30"/>
        <v>100</v>
      </c>
      <c r="I183" s="36">
        <f t="shared" si="26"/>
        <v>0</v>
      </c>
      <c r="J183" s="36">
        <f t="shared" si="32"/>
        <v>920250</v>
      </c>
      <c r="K183" s="36">
        <f t="shared" si="33"/>
        <v>780250</v>
      </c>
      <c r="L183" s="36">
        <f t="shared" si="34"/>
        <v>140000</v>
      </c>
      <c r="M183" s="36">
        <f t="shared" si="28"/>
        <v>66210</v>
      </c>
      <c r="N183" s="36">
        <f t="shared" si="31"/>
        <v>780250</v>
      </c>
      <c r="O183" s="36">
        <f t="shared" si="36"/>
        <v>330000</v>
      </c>
    </row>
    <row r="184" spans="1:15" ht="12.75">
      <c r="A184" s="1">
        <v>38427</v>
      </c>
      <c r="B184" t="s">
        <v>33</v>
      </c>
      <c r="C184">
        <v>5</v>
      </c>
      <c r="E184">
        <f t="shared" si="27"/>
        <v>-3</v>
      </c>
      <c r="F184">
        <f t="shared" si="29"/>
        <v>365</v>
      </c>
      <c r="G184">
        <f t="shared" si="35"/>
        <v>53</v>
      </c>
      <c r="H184" s="39">
        <f t="shared" si="30"/>
        <v>100</v>
      </c>
      <c r="I184" s="36">
        <f t="shared" si="26"/>
        <v>-15000</v>
      </c>
      <c r="J184" s="36">
        <f t="shared" si="32"/>
        <v>905250</v>
      </c>
      <c r="K184" s="36">
        <f t="shared" si="33"/>
        <v>780250</v>
      </c>
      <c r="L184" s="36">
        <f t="shared" si="34"/>
        <v>125000</v>
      </c>
      <c r="M184" s="36">
        <f t="shared" si="28"/>
        <v>62460</v>
      </c>
      <c r="N184" s="36">
        <f t="shared" si="31"/>
        <v>780250</v>
      </c>
      <c r="O184" s="36">
        <f t="shared" si="36"/>
        <v>265000</v>
      </c>
    </row>
    <row r="185" spans="1:15" ht="12.75">
      <c r="A185" s="1">
        <v>38427</v>
      </c>
      <c r="B185" t="s">
        <v>32</v>
      </c>
      <c r="C185">
        <v>8</v>
      </c>
      <c r="E185">
        <f t="shared" si="27"/>
        <v>0</v>
      </c>
      <c r="F185">
        <f t="shared" si="29"/>
        <v>365</v>
      </c>
      <c r="G185">
        <f t="shared" si="35"/>
        <v>56</v>
      </c>
      <c r="H185" s="39">
        <f t="shared" si="30"/>
        <v>100</v>
      </c>
      <c r="I185" s="36">
        <f t="shared" si="26"/>
        <v>0</v>
      </c>
      <c r="J185" s="36">
        <f t="shared" si="32"/>
        <v>905250</v>
      </c>
      <c r="K185" s="36">
        <f t="shared" si="33"/>
        <v>780250</v>
      </c>
      <c r="L185" s="36">
        <f t="shared" si="34"/>
        <v>125000</v>
      </c>
      <c r="M185" s="36">
        <f t="shared" si="28"/>
        <v>62460</v>
      </c>
      <c r="N185" s="36">
        <f t="shared" si="31"/>
        <v>780250</v>
      </c>
      <c r="O185" s="36">
        <f t="shared" si="36"/>
        <v>280000</v>
      </c>
    </row>
    <row r="186" spans="1:15" ht="12.75">
      <c r="A186" s="1">
        <v>38432</v>
      </c>
      <c r="B186" t="s">
        <v>34</v>
      </c>
      <c r="C186">
        <v>8</v>
      </c>
      <c r="E186">
        <f t="shared" si="27"/>
        <v>0</v>
      </c>
      <c r="F186">
        <f t="shared" si="29"/>
        <v>365</v>
      </c>
      <c r="G186">
        <f t="shared" si="35"/>
        <v>46</v>
      </c>
      <c r="H186" s="39">
        <f t="shared" si="30"/>
        <v>100</v>
      </c>
      <c r="I186" s="36">
        <f t="shared" si="26"/>
        <v>0</v>
      </c>
      <c r="J186" s="36">
        <f t="shared" si="32"/>
        <v>905250</v>
      </c>
      <c r="K186" s="36">
        <f t="shared" si="33"/>
        <v>780250</v>
      </c>
      <c r="L186" s="36">
        <f t="shared" si="34"/>
        <v>125000</v>
      </c>
      <c r="M186" s="36">
        <f t="shared" si="28"/>
        <v>62460</v>
      </c>
      <c r="N186" s="36">
        <f t="shared" si="31"/>
        <v>780250</v>
      </c>
      <c r="O186" s="36">
        <f t="shared" si="36"/>
        <v>230000</v>
      </c>
    </row>
    <row r="187" spans="1:15" ht="12.75">
      <c r="A187" s="1">
        <v>38434</v>
      </c>
      <c r="B187" t="s">
        <v>33</v>
      </c>
      <c r="C187">
        <v>12</v>
      </c>
      <c r="D187">
        <v>5</v>
      </c>
      <c r="E187">
        <f t="shared" si="27"/>
        <v>2</v>
      </c>
      <c r="F187">
        <f t="shared" si="29"/>
        <v>367</v>
      </c>
      <c r="G187">
        <f t="shared" si="35"/>
        <v>51</v>
      </c>
      <c r="H187" s="39">
        <f t="shared" si="30"/>
        <v>100</v>
      </c>
      <c r="I187" s="36">
        <f t="shared" si="26"/>
        <v>10000</v>
      </c>
      <c r="J187" s="36">
        <f t="shared" si="32"/>
        <v>915250</v>
      </c>
      <c r="K187" s="36">
        <f t="shared" si="33"/>
        <v>780250</v>
      </c>
      <c r="L187" s="36">
        <f t="shared" si="34"/>
        <v>135000</v>
      </c>
      <c r="M187" s="36">
        <f t="shared" si="28"/>
        <v>64960</v>
      </c>
      <c r="N187" s="36">
        <f t="shared" si="31"/>
        <v>780250</v>
      </c>
      <c r="O187" s="36">
        <f t="shared" si="36"/>
        <v>255000</v>
      </c>
    </row>
    <row r="188" spans="1:15" ht="12.75">
      <c r="A188" s="1">
        <v>38435</v>
      </c>
      <c r="B188" t="s">
        <v>33</v>
      </c>
      <c r="C188">
        <v>8</v>
      </c>
      <c r="E188">
        <f t="shared" si="27"/>
        <v>0</v>
      </c>
      <c r="F188">
        <f t="shared" si="29"/>
        <v>367</v>
      </c>
      <c r="G188">
        <f t="shared" si="35"/>
        <v>54</v>
      </c>
      <c r="H188" s="39">
        <f t="shared" si="30"/>
        <v>100</v>
      </c>
      <c r="I188" s="36">
        <f t="shared" si="26"/>
        <v>0</v>
      </c>
      <c r="J188" s="36">
        <f t="shared" si="32"/>
        <v>915250</v>
      </c>
      <c r="K188" s="36">
        <f t="shared" si="33"/>
        <v>780250</v>
      </c>
      <c r="L188" s="36">
        <f t="shared" si="34"/>
        <v>135000</v>
      </c>
      <c r="M188" s="36">
        <f t="shared" si="28"/>
        <v>64960</v>
      </c>
      <c r="N188" s="36">
        <f t="shared" si="31"/>
        <v>780250</v>
      </c>
      <c r="O188" s="36">
        <f t="shared" si="36"/>
        <v>270000</v>
      </c>
    </row>
    <row r="189" spans="1:15" ht="12.75">
      <c r="A189" s="1">
        <v>38442</v>
      </c>
      <c r="B189" t="s">
        <v>34</v>
      </c>
      <c r="C189">
        <v>3</v>
      </c>
      <c r="E189">
        <f t="shared" si="27"/>
        <v>-3</v>
      </c>
      <c r="F189">
        <f t="shared" si="29"/>
        <v>364</v>
      </c>
      <c r="G189">
        <f t="shared" si="35"/>
        <v>46</v>
      </c>
      <c r="H189" s="39">
        <f t="shared" si="30"/>
        <v>100</v>
      </c>
      <c r="I189" s="36">
        <f t="shared" si="26"/>
        <v>-15000</v>
      </c>
      <c r="J189" s="36">
        <f t="shared" si="32"/>
        <v>900250</v>
      </c>
      <c r="K189" s="36">
        <f t="shared" si="33"/>
        <v>780250</v>
      </c>
      <c r="L189" s="36">
        <f t="shared" si="34"/>
        <v>120000</v>
      </c>
      <c r="M189" s="36">
        <f t="shared" si="28"/>
        <v>61210</v>
      </c>
      <c r="N189" s="36">
        <f t="shared" si="31"/>
        <v>780250</v>
      </c>
      <c r="O189" s="36">
        <f t="shared" si="36"/>
        <v>230000</v>
      </c>
    </row>
    <row r="190" spans="1:15" ht="12.75">
      <c r="A190" s="1">
        <v>38442</v>
      </c>
      <c r="B190" t="s">
        <v>33</v>
      </c>
      <c r="C190">
        <v>11</v>
      </c>
      <c r="E190">
        <f t="shared" si="27"/>
        <v>0</v>
      </c>
      <c r="F190">
        <f t="shared" si="29"/>
        <v>364</v>
      </c>
      <c r="G190">
        <f t="shared" si="35"/>
        <v>46</v>
      </c>
      <c r="H190" s="39">
        <f t="shared" si="30"/>
        <v>100</v>
      </c>
      <c r="I190" s="36">
        <f t="shared" si="26"/>
        <v>0</v>
      </c>
      <c r="J190" s="36">
        <f t="shared" si="32"/>
        <v>900250</v>
      </c>
      <c r="K190" s="36">
        <f t="shared" si="33"/>
        <v>780250</v>
      </c>
      <c r="L190" s="36">
        <f t="shared" si="34"/>
        <v>120000</v>
      </c>
      <c r="M190" s="36">
        <f t="shared" si="28"/>
        <v>61210</v>
      </c>
      <c r="N190" s="36">
        <f t="shared" si="31"/>
        <v>780250</v>
      </c>
      <c r="O190" s="36">
        <f t="shared" si="36"/>
        <v>230000</v>
      </c>
    </row>
    <row r="191" spans="1:15" ht="12.75">
      <c r="A191" s="1">
        <v>38443</v>
      </c>
      <c r="B191" t="s">
        <v>33</v>
      </c>
      <c r="C191">
        <v>5</v>
      </c>
      <c r="E191">
        <f t="shared" si="27"/>
        <v>-3</v>
      </c>
      <c r="F191">
        <f t="shared" si="29"/>
        <v>361</v>
      </c>
      <c r="G191">
        <f t="shared" si="35"/>
        <v>33</v>
      </c>
      <c r="H191" s="39">
        <f t="shared" si="30"/>
        <v>100</v>
      </c>
      <c r="I191" s="36">
        <f t="shared" si="26"/>
        <v>-15000</v>
      </c>
      <c r="J191" s="36">
        <f t="shared" si="32"/>
        <v>885250</v>
      </c>
      <c r="K191" s="36">
        <f t="shared" si="33"/>
        <v>780250</v>
      </c>
      <c r="L191" s="36">
        <f t="shared" si="34"/>
        <v>105000</v>
      </c>
      <c r="M191" s="36">
        <f t="shared" si="28"/>
        <v>57460</v>
      </c>
      <c r="N191" s="36">
        <f t="shared" si="31"/>
        <v>780250</v>
      </c>
      <c r="O191" s="36">
        <f t="shared" si="36"/>
        <v>165000</v>
      </c>
    </row>
    <row r="192" spans="1:15" ht="12.75">
      <c r="A192" s="1">
        <v>38446</v>
      </c>
      <c r="B192" t="s">
        <v>32</v>
      </c>
      <c r="C192">
        <v>25</v>
      </c>
      <c r="D192">
        <v>17</v>
      </c>
      <c r="E192">
        <f t="shared" si="27"/>
        <v>10</v>
      </c>
      <c r="F192">
        <f t="shared" si="29"/>
        <v>371</v>
      </c>
      <c r="G192">
        <f t="shared" si="35"/>
        <v>41</v>
      </c>
      <c r="H192" s="39">
        <f t="shared" si="30"/>
        <v>100</v>
      </c>
      <c r="I192" s="36">
        <f t="shared" si="26"/>
        <v>50000</v>
      </c>
      <c r="J192" s="36">
        <f t="shared" si="32"/>
        <v>935250</v>
      </c>
      <c r="K192" s="36">
        <f t="shared" si="33"/>
        <v>780250</v>
      </c>
      <c r="L192" s="36">
        <f t="shared" si="34"/>
        <v>155000</v>
      </c>
      <c r="M192" s="36">
        <f t="shared" si="28"/>
        <v>69960</v>
      </c>
      <c r="N192" s="36">
        <f t="shared" si="31"/>
        <v>780250</v>
      </c>
      <c r="O192" s="36">
        <f t="shared" si="36"/>
        <v>205000</v>
      </c>
    </row>
    <row r="193" spans="1:15" ht="12.75">
      <c r="A193" s="1">
        <v>38455</v>
      </c>
      <c r="B193" t="s">
        <v>34</v>
      </c>
      <c r="C193">
        <v>3</v>
      </c>
      <c r="E193">
        <f t="shared" si="27"/>
        <v>-3</v>
      </c>
      <c r="F193">
        <f t="shared" si="29"/>
        <v>368</v>
      </c>
      <c r="G193">
        <f t="shared" si="35"/>
        <v>28</v>
      </c>
      <c r="H193" s="39">
        <f t="shared" si="30"/>
        <v>100</v>
      </c>
      <c r="I193" s="36">
        <f t="shared" si="26"/>
        <v>-15000</v>
      </c>
      <c r="J193" s="36">
        <f t="shared" si="32"/>
        <v>920250</v>
      </c>
      <c r="K193" s="36">
        <f t="shared" si="33"/>
        <v>780250</v>
      </c>
      <c r="L193" s="36">
        <f t="shared" si="34"/>
        <v>140000</v>
      </c>
      <c r="M193" s="36">
        <f t="shared" si="28"/>
        <v>66210</v>
      </c>
      <c r="N193" s="36">
        <f t="shared" si="31"/>
        <v>780250</v>
      </c>
      <c r="O193" s="36">
        <f t="shared" si="36"/>
        <v>140000</v>
      </c>
    </row>
    <row r="194" spans="1:15" ht="12.75">
      <c r="A194" s="1">
        <v>38460</v>
      </c>
      <c r="B194" t="s">
        <v>34</v>
      </c>
      <c r="C194">
        <v>13</v>
      </c>
      <c r="D194">
        <v>5</v>
      </c>
      <c r="E194">
        <f t="shared" si="27"/>
        <v>10</v>
      </c>
      <c r="F194">
        <f t="shared" si="29"/>
        <v>378</v>
      </c>
      <c r="G194">
        <f t="shared" si="35"/>
        <v>41</v>
      </c>
      <c r="H194" s="39">
        <f t="shared" si="30"/>
        <v>100</v>
      </c>
      <c r="I194" s="36">
        <f t="shared" si="26"/>
        <v>50000</v>
      </c>
      <c r="J194" s="36">
        <f t="shared" si="32"/>
        <v>970250</v>
      </c>
      <c r="K194" s="36">
        <f t="shared" si="33"/>
        <v>780250</v>
      </c>
      <c r="L194" s="36">
        <f t="shared" si="34"/>
        <v>190000</v>
      </c>
      <c r="M194" s="36">
        <f t="shared" si="28"/>
        <v>78710</v>
      </c>
      <c r="N194" s="36">
        <f t="shared" si="31"/>
        <v>780250</v>
      </c>
      <c r="O194" s="36">
        <f t="shared" si="36"/>
        <v>205000</v>
      </c>
    </row>
    <row r="195" spans="1:15" ht="12.75">
      <c r="A195" s="1">
        <v>38462</v>
      </c>
      <c r="B195" t="s">
        <v>33</v>
      </c>
      <c r="C195">
        <v>9</v>
      </c>
      <c r="E195">
        <f t="shared" si="27"/>
        <v>0</v>
      </c>
      <c r="F195">
        <f t="shared" si="29"/>
        <v>378</v>
      </c>
      <c r="G195">
        <f t="shared" si="35"/>
        <v>44</v>
      </c>
      <c r="H195" s="39">
        <f t="shared" si="30"/>
        <v>100</v>
      </c>
      <c r="I195" s="36">
        <f t="shared" si="26"/>
        <v>0</v>
      </c>
      <c r="J195" s="36">
        <f t="shared" si="32"/>
        <v>970250</v>
      </c>
      <c r="K195" s="36">
        <f t="shared" si="33"/>
        <v>780250</v>
      </c>
      <c r="L195" s="36">
        <f t="shared" si="34"/>
        <v>190000</v>
      </c>
      <c r="M195" s="36">
        <f t="shared" si="28"/>
        <v>78710</v>
      </c>
      <c r="N195" s="36">
        <f t="shared" si="31"/>
        <v>780250</v>
      </c>
      <c r="O195" s="36">
        <f t="shared" si="36"/>
        <v>220000</v>
      </c>
    </row>
    <row r="196" spans="1:15" ht="12.75">
      <c r="A196" s="1">
        <v>38462</v>
      </c>
      <c r="B196" t="s">
        <v>33</v>
      </c>
      <c r="C196">
        <v>27</v>
      </c>
      <c r="D196">
        <v>18</v>
      </c>
      <c r="E196">
        <f t="shared" si="27"/>
        <v>10</v>
      </c>
      <c r="F196">
        <f t="shared" si="29"/>
        <v>388</v>
      </c>
      <c r="G196">
        <f t="shared" si="35"/>
        <v>44</v>
      </c>
      <c r="H196" s="39">
        <f t="shared" si="30"/>
        <v>100</v>
      </c>
      <c r="I196" s="36">
        <f t="shared" si="26"/>
        <v>50000</v>
      </c>
      <c r="J196" s="36">
        <f t="shared" si="32"/>
        <v>1020250</v>
      </c>
      <c r="K196" s="36">
        <f t="shared" si="33"/>
        <v>1020250</v>
      </c>
      <c r="L196" s="36">
        <f t="shared" si="34"/>
        <v>0</v>
      </c>
      <c r="M196" s="36">
        <f t="shared" si="28"/>
        <v>40810</v>
      </c>
      <c r="N196" s="36">
        <f t="shared" si="31"/>
        <v>1020250</v>
      </c>
      <c r="O196" s="36">
        <f t="shared" si="36"/>
        <v>220000</v>
      </c>
    </row>
    <row r="197" spans="1:15" ht="12.75">
      <c r="A197" s="1">
        <v>38467</v>
      </c>
      <c r="B197" t="s">
        <v>34</v>
      </c>
      <c r="C197">
        <v>4</v>
      </c>
      <c r="E197">
        <f t="shared" si="27"/>
        <v>-3</v>
      </c>
      <c r="F197">
        <f t="shared" si="29"/>
        <v>385</v>
      </c>
      <c r="G197">
        <f t="shared" si="35"/>
        <v>31</v>
      </c>
      <c r="H197" s="39">
        <f t="shared" si="30"/>
        <v>100</v>
      </c>
      <c r="I197" s="36">
        <f t="shared" si="26"/>
        <v>-15000</v>
      </c>
      <c r="J197" s="36">
        <f t="shared" si="32"/>
        <v>1005250</v>
      </c>
      <c r="K197" s="36">
        <f t="shared" si="33"/>
        <v>1005250</v>
      </c>
      <c r="L197" s="36">
        <f t="shared" si="34"/>
        <v>0</v>
      </c>
      <c r="M197" s="36">
        <f t="shared" si="28"/>
        <v>40210</v>
      </c>
      <c r="N197" s="36">
        <f t="shared" si="31"/>
        <v>1020250</v>
      </c>
      <c r="O197" s="36">
        <f t="shared" si="36"/>
        <v>155000</v>
      </c>
    </row>
    <row r="198" spans="1:15" ht="12.75">
      <c r="A198" s="1">
        <v>38467</v>
      </c>
      <c r="B198" t="s">
        <v>32</v>
      </c>
      <c r="C198">
        <v>7</v>
      </c>
      <c r="E198">
        <f t="shared" si="27"/>
        <v>0</v>
      </c>
      <c r="F198">
        <f t="shared" si="29"/>
        <v>385</v>
      </c>
      <c r="G198">
        <f t="shared" si="35"/>
        <v>21</v>
      </c>
      <c r="H198" s="39">
        <f t="shared" si="30"/>
        <v>100</v>
      </c>
      <c r="I198" s="36">
        <f t="shared" si="26"/>
        <v>0</v>
      </c>
      <c r="J198" s="36">
        <f t="shared" si="32"/>
        <v>1005250</v>
      </c>
      <c r="K198" s="36">
        <f t="shared" si="33"/>
        <v>1005250</v>
      </c>
      <c r="L198" s="36">
        <f t="shared" si="34"/>
        <v>0</v>
      </c>
      <c r="M198" s="36">
        <f t="shared" si="28"/>
        <v>40210</v>
      </c>
      <c r="N198" s="36">
        <f t="shared" si="31"/>
        <v>1020250</v>
      </c>
      <c r="O198" s="36">
        <f t="shared" si="36"/>
        <v>105000</v>
      </c>
    </row>
    <row r="199" spans="1:15" ht="12.75">
      <c r="A199" s="1">
        <v>38468</v>
      </c>
      <c r="B199" t="s">
        <v>33</v>
      </c>
      <c r="C199">
        <v>8</v>
      </c>
      <c r="E199">
        <f t="shared" si="27"/>
        <v>0</v>
      </c>
      <c r="F199">
        <f t="shared" si="29"/>
        <v>385</v>
      </c>
      <c r="G199">
        <f t="shared" si="35"/>
        <v>11</v>
      </c>
      <c r="H199" s="39">
        <f t="shared" si="30"/>
        <v>100</v>
      </c>
      <c r="I199" s="36">
        <f t="shared" si="26"/>
        <v>0</v>
      </c>
      <c r="J199" s="36">
        <f t="shared" si="32"/>
        <v>1005250</v>
      </c>
      <c r="K199" s="36">
        <f t="shared" si="33"/>
        <v>1005250</v>
      </c>
      <c r="L199" s="36">
        <f t="shared" si="34"/>
        <v>0</v>
      </c>
      <c r="M199" s="36">
        <f t="shared" si="28"/>
        <v>40210</v>
      </c>
      <c r="N199" s="36">
        <f t="shared" si="31"/>
        <v>1020250</v>
      </c>
      <c r="O199" s="36">
        <f t="shared" si="36"/>
        <v>55000</v>
      </c>
    </row>
    <row r="200" spans="1:15" ht="12.75">
      <c r="A200" s="1">
        <v>38468</v>
      </c>
      <c r="B200" t="s">
        <v>33</v>
      </c>
      <c r="C200">
        <v>4</v>
      </c>
      <c r="E200">
        <f t="shared" si="27"/>
        <v>-3</v>
      </c>
      <c r="F200">
        <f t="shared" si="29"/>
        <v>382</v>
      </c>
      <c r="G200">
        <f t="shared" si="35"/>
        <v>11</v>
      </c>
      <c r="H200" s="39">
        <f t="shared" si="30"/>
        <v>100</v>
      </c>
      <c r="I200" s="36">
        <f t="shared" si="26"/>
        <v>-15000</v>
      </c>
      <c r="J200" s="36">
        <f t="shared" si="32"/>
        <v>990250</v>
      </c>
      <c r="K200" s="36">
        <f t="shared" si="33"/>
        <v>990250</v>
      </c>
      <c r="L200" s="36">
        <f t="shared" si="34"/>
        <v>0</v>
      </c>
      <c r="M200" s="36">
        <f t="shared" si="28"/>
        <v>39610</v>
      </c>
      <c r="N200" s="36">
        <f t="shared" si="31"/>
        <v>1020250</v>
      </c>
      <c r="O200" s="36">
        <f t="shared" si="36"/>
        <v>55000</v>
      </c>
    </row>
    <row r="201" spans="1:15" ht="12.75">
      <c r="A201" s="1">
        <v>38470</v>
      </c>
      <c r="B201" t="s">
        <v>34</v>
      </c>
      <c r="C201">
        <v>8</v>
      </c>
      <c r="E201">
        <f t="shared" si="27"/>
        <v>0</v>
      </c>
      <c r="F201">
        <f t="shared" si="29"/>
        <v>382</v>
      </c>
      <c r="G201">
        <f t="shared" si="35"/>
        <v>11</v>
      </c>
      <c r="H201" s="39">
        <f t="shared" si="30"/>
        <v>100</v>
      </c>
      <c r="I201" s="36">
        <f t="shared" si="26"/>
        <v>0</v>
      </c>
      <c r="J201" s="36">
        <f t="shared" si="32"/>
        <v>990250</v>
      </c>
      <c r="K201" s="36">
        <f t="shared" si="33"/>
        <v>990250</v>
      </c>
      <c r="L201" s="36">
        <f t="shared" si="34"/>
        <v>0</v>
      </c>
      <c r="M201" s="36">
        <f t="shared" si="28"/>
        <v>39610</v>
      </c>
      <c r="N201" s="36">
        <f t="shared" si="31"/>
        <v>1020250</v>
      </c>
      <c r="O201" s="36">
        <f t="shared" si="36"/>
        <v>55000</v>
      </c>
    </row>
    <row r="202" spans="1:15" ht="12.75">
      <c r="A202" s="1">
        <v>38470</v>
      </c>
      <c r="B202" t="s">
        <v>33</v>
      </c>
      <c r="C202">
        <v>24</v>
      </c>
      <c r="D202">
        <v>19</v>
      </c>
      <c r="E202">
        <f t="shared" si="27"/>
        <v>10</v>
      </c>
      <c r="F202">
        <f t="shared" si="29"/>
        <v>392</v>
      </c>
      <c r="G202">
        <f t="shared" si="35"/>
        <v>24</v>
      </c>
      <c r="H202" s="39">
        <f t="shared" si="30"/>
        <v>100</v>
      </c>
      <c r="I202" s="36">
        <f t="shared" si="26"/>
        <v>50000</v>
      </c>
      <c r="J202" s="36">
        <f t="shared" si="32"/>
        <v>1040250</v>
      </c>
      <c r="K202" s="36">
        <f t="shared" si="33"/>
        <v>1020250</v>
      </c>
      <c r="L202" s="36">
        <f t="shared" si="34"/>
        <v>20000</v>
      </c>
      <c r="M202" s="36">
        <f t="shared" si="28"/>
        <v>45810</v>
      </c>
      <c r="N202" s="36">
        <f t="shared" si="31"/>
        <v>1020250</v>
      </c>
      <c r="O202" s="36">
        <f t="shared" si="36"/>
        <v>120000</v>
      </c>
    </row>
    <row r="203" spans="1:15" ht="12.75">
      <c r="A203" s="1">
        <v>38475</v>
      </c>
      <c r="B203" t="s">
        <v>33</v>
      </c>
      <c r="C203">
        <v>10</v>
      </c>
      <c r="E203">
        <f t="shared" si="27"/>
        <v>0</v>
      </c>
      <c r="F203">
        <f t="shared" si="29"/>
        <v>392</v>
      </c>
      <c r="G203">
        <f t="shared" si="35"/>
        <v>24</v>
      </c>
      <c r="H203" s="39">
        <f t="shared" si="30"/>
        <v>100</v>
      </c>
      <c r="I203" s="36">
        <f t="shared" si="26"/>
        <v>0</v>
      </c>
      <c r="J203" s="36">
        <f t="shared" si="32"/>
        <v>1040250</v>
      </c>
      <c r="K203" s="36">
        <f t="shared" si="33"/>
        <v>1020250</v>
      </c>
      <c r="L203" s="36">
        <f t="shared" si="34"/>
        <v>20000</v>
      </c>
      <c r="M203" s="36">
        <f t="shared" si="28"/>
        <v>45810</v>
      </c>
      <c r="N203" s="36">
        <f t="shared" si="31"/>
        <v>1020250</v>
      </c>
      <c r="O203" s="36">
        <f t="shared" si="36"/>
        <v>120000</v>
      </c>
    </row>
    <row r="204" spans="1:15" ht="12.75">
      <c r="A204" s="1">
        <v>38475</v>
      </c>
      <c r="B204" t="s">
        <v>33</v>
      </c>
      <c r="C204">
        <v>23</v>
      </c>
      <c r="D204">
        <v>18</v>
      </c>
      <c r="E204">
        <f t="shared" si="27"/>
        <v>10</v>
      </c>
      <c r="F204">
        <f t="shared" si="29"/>
        <v>402</v>
      </c>
      <c r="G204">
        <f t="shared" si="35"/>
        <v>37</v>
      </c>
      <c r="H204" s="39">
        <f t="shared" si="30"/>
        <v>100</v>
      </c>
      <c r="I204" s="36">
        <f t="shared" si="26"/>
        <v>50000</v>
      </c>
      <c r="J204" s="36">
        <f t="shared" si="32"/>
        <v>1090250</v>
      </c>
      <c r="K204" s="36">
        <f t="shared" si="33"/>
        <v>1020250</v>
      </c>
      <c r="L204" s="36">
        <f t="shared" si="34"/>
        <v>70000</v>
      </c>
      <c r="M204" s="36">
        <f t="shared" si="28"/>
        <v>58310</v>
      </c>
      <c r="N204" s="36">
        <f t="shared" si="31"/>
        <v>1020250</v>
      </c>
      <c r="O204" s="36">
        <f t="shared" si="36"/>
        <v>185000</v>
      </c>
    </row>
    <row r="205" spans="1:15" ht="12.75">
      <c r="A205" s="1">
        <v>38477</v>
      </c>
      <c r="B205" t="s">
        <v>33</v>
      </c>
      <c r="C205">
        <v>13</v>
      </c>
      <c r="D205">
        <v>1</v>
      </c>
      <c r="E205">
        <f t="shared" si="27"/>
        <v>10</v>
      </c>
      <c r="F205">
        <f t="shared" si="29"/>
        <v>412</v>
      </c>
      <c r="G205">
        <f t="shared" si="35"/>
        <v>47</v>
      </c>
      <c r="H205" s="39">
        <f t="shared" si="30"/>
        <v>100</v>
      </c>
      <c r="I205" s="36">
        <f t="shared" si="26"/>
        <v>50000</v>
      </c>
      <c r="J205" s="36">
        <f t="shared" si="32"/>
        <v>1140250</v>
      </c>
      <c r="K205" s="36">
        <f t="shared" si="33"/>
        <v>1020250</v>
      </c>
      <c r="L205" s="36">
        <f t="shared" si="34"/>
        <v>120000</v>
      </c>
      <c r="M205" s="36">
        <f t="shared" si="28"/>
        <v>70810</v>
      </c>
      <c r="N205" s="36">
        <f t="shared" si="31"/>
        <v>1020250</v>
      </c>
      <c r="O205" s="36">
        <f t="shared" si="36"/>
        <v>235000</v>
      </c>
    </row>
    <row r="206" spans="1:15" ht="12.75">
      <c r="A206" s="1">
        <v>38482</v>
      </c>
      <c r="B206" t="s">
        <v>33</v>
      </c>
      <c r="C206">
        <v>6</v>
      </c>
      <c r="E206">
        <f t="shared" si="27"/>
        <v>0</v>
      </c>
      <c r="F206">
        <f t="shared" si="29"/>
        <v>412</v>
      </c>
      <c r="G206">
        <f t="shared" si="35"/>
        <v>47</v>
      </c>
      <c r="H206" s="39">
        <f t="shared" si="30"/>
        <v>100</v>
      </c>
      <c r="I206" s="36">
        <f t="shared" si="26"/>
        <v>0</v>
      </c>
      <c r="J206" s="36">
        <f t="shared" si="32"/>
        <v>1140250</v>
      </c>
      <c r="K206" s="36">
        <f t="shared" si="33"/>
        <v>1020250</v>
      </c>
      <c r="L206" s="36">
        <f t="shared" si="34"/>
        <v>120000</v>
      </c>
      <c r="M206" s="36">
        <f t="shared" si="28"/>
        <v>70810</v>
      </c>
      <c r="N206" s="36">
        <f t="shared" si="31"/>
        <v>1020250</v>
      </c>
      <c r="O206" s="36">
        <f t="shared" si="36"/>
        <v>235000</v>
      </c>
    </row>
    <row r="207" spans="1:15" ht="12.75">
      <c r="A207" s="1">
        <v>38484</v>
      </c>
      <c r="B207" t="s">
        <v>34</v>
      </c>
      <c r="C207">
        <v>6</v>
      </c>
      <c r="E207">
        <f t="shared" si="27"/>
        <v>0</v>
      </c>
      <c r="F207">
        <f t="shared" si="29"/>
        <v>412</v>
      </c>
      <c r="G207">
        <f t="shared" si="35"/>
        <v>45</v>
      </c>
      <c r="H207" s="39">
        <f t="shared" si="30"/>
        <v>100</v>
      </c>
      <c r="I207" s="36">
        <f t="shared" si="26"/>
        <v>0</v>
      </c>
      <c r="J207" s="36">
        <f t="shared" si="32"/>
        <v>1140250</v>
      </c>
      <c r="K207" s="36">
        <f t="shared" si="33"/>
        <v>1020250</v>
      </c>
      <c r="L207" s="36">
        <f t="shared" si="34"/>
        <v>120000</v>
      </c>
      <c r="M207" s="36">
        <f t="shared" si="28"/>
        <v>70810</v>
      </c>
      <c r="N207" s="36">
        <f t="shared" si="31"/>
        <v>1020250</v>
      </c>
      <c r="O207" s="36">
        <f t="shared" si="36"/>
        <v>225000</v>
      </c>
    </row>
    <row r="208" spans="1:15" ht="12.75">
      <c r="A208" s="1">
        <v>38484</v>
      </c>
      <c r="B208" t="s">
        <v>33</v>
      </c>
      <c r="C208">
        <v>6</v>
      </c>
      <c r="E208">
        <f t="shared" si="27"/>
        <v>0</v>
      </c>
      <c r="F208">
        <f t="shared" si="29"/>
        <v>412</v>
      </c>
      <c r="G208">
        <f t="shared" si="35"/>
        <v>45</v>
      </c>
      <c r="H208" s="39">
        <f t="shared" si="30"/>
        <v>100</v>
      </c>
      <c r="I208" s="36">
        <f t="shared" si="26"/>
        <v>0</v>
      </c>
      <c r="J208" s="36">
        <f t="shared" si="32"/>
        <v>1140250</v>
      </c>
      <c r="K208" s="36">
        <f t="shared" si="33"/>
        <v>1020250</v>
      </c>
      <c r="L208" s="36">
        <f t="shared" si="34"/>
        <v>120000</v>
      </c>
      <c r="M208" s="36">
        <f t="shared" si="28"/>
        <v>70810</v>
      </c>
      <c r="N208" s="36">
        <f t="shared" si="31"/>
        <v>1020250</v>
      </c>
      <c r="O208" s="36">
        <f t="shared" si="36"/>
        <v>225000</v>
      </c>
    </row>
    <row r="209" spans="1:15" ht="12.75">
      <c r="A209" s="1">
        <v>38489</v>
      </c>
      <c r="B209" t="s">
        <v>34</v>
      </c>
      <c r="C209">
        <v>31</v>
      </c>
      <c r="D209">
        <v>25</v>
      </c>
      <c r="E209">
        <f t="shared" si="27"/>
        <v>10</v>
      </c>
      <c r="F209">
        <f t="shared" si="29"/>
        <v>422</v>
      </c>
      <c r="G209">
        <f t="shared" si="35"/>
        <v>58</v>
      </c>
      <c r="H209" s="39">
        <f t="shared" si="30"/>
        <v>100</v>
      </c>
      <c r="I209" s="36">
        <f t="shared" si="26"/>
        <v>50000</v>
      </c>
      <c r="J209" s="36">
        <f t="shared" si="32"/>
        <v>1190250</v>
      </c>
      <c r="K209" s="36">
        <f t="shared" si="33"/>
        <v>1020250</v>
      </c>
      <c r="L209" s="36">
        <f t="shared" si="34"/>
        <v>170000</v>
      </c>
      <c r="M209" s="36">
        <f t="shared" si="28"/>
        <v>83310</v>
      </c>
      <c r="N209" s="36">
        <f t="shared" si="31"/>
        <v>1020250</v>
      </c>
      <c r="O209" s="36">
        <f t="shared" si="36"/>
        <v>290000</v>
      </c>
    </row>
    <row r="210" spans="1:15" ht="12.75">
      <c r="A210" s="1">
        <v>38491</v>
      </c>
      <c r="B210" t="s">
        <v>33</v>
      </c>
      <c r="C210">
        <v>13</v>
      </c>
      <c r="D210">
        <v>4</v>
      </c>
      <c r="E210">
        <f t="shared" si="27"/>
        <v>10</v>
      </c>
      <c r="F210">
        <f t="shared" si="29"/>
        <v>432</v>
      </c>
      <c r="G210">
        <f t="shared" si="35"/>
        <v>68</v>
      </c>
      <c r="H210" s="39">
        <f t="shared" si="30"/>
        <v>100</v>
      </c>
      <c r="I210" s="36">
        <f t="shared" si="26"/>
        <v>50000</v>
      </c>
      <c r="J210" s="36">
        <f t="shared" si="32"/>
        <v>1240250</v>
      </c>
      <c r="K210" s="36">
        <f t="shared" si="33"/>
        <v>1020250</v>
      </c>
      <c r="L210" s="36">
        <f t="shared" si="34"/>
        <v>220000</v>
      </c>
      <c r="M210" s="36">
        <f t="shared" si="28"/>
        <v>95810</v>
      </c>
      <c r="N210" s="36">
        <f t="shared" si="31"/>
        <v>1020250</v>
      </c>
      <c r="O210" s="36">
        <f t="shared" si="36"/>
        <v>340000</v>
      </c>
    </row>
    <row r="211" spans="1:15" ht="12.75">
      <c r="A211" s="1">
        <v>38498</v>
      </c>
      <c r="B211" t="s">
        <v>34</v>
      </c>
      <c r="C211">
        <v>5</v>
      </c>
      <c r="E211">
        <f t="shared" si="27"/>
        <v>-3</v>
      </c>
      <c r="F211">
        <f t="shared" si="29"/>
        <v>429</v>
      </c>
      <c r="G211">
        <f t="shared" si="35"/>
        <v>68</v>
      </c>
      <c r="H211" s="39">
        <f t="shared" si="30"/>
        <v>100</v>
      </c>
      <c r="I211" s="36">
        <f t="shared" si="26"/>
        <v>-15000</v>
      </c>
      <c r="J211" s="36">
        <f t="shared" si="32"/>
        <v>1225250</v>
      </c>
      <c r="K211" s="36">
        <f t="shared" si="33"/>
        <v>1020250</v>
      </c>
      <c r="L211" s="36">
        <f t="shared" si="34"/>
        <v>205000</v>
      </c>
      <c r="M211" s="36">
        <f t="shared" si="28"/>
        <v>92060</v>
      </c>
      <c r="N211" s="36">
        <f t="shared" si="31"/>
        <v>1020250</v>
      </c>
      <c r="O211" s="36">
        <f t="shared" si="36"/>
        <v>340000</v>
      </c>
    </row>
    <row r="212" spans="1:15" ht="12.75">
      <c r="A212" s="1">
        <v>38503</v>
      </c>
      <c r="B212" t="s">
        <v>33</v>
      </c>
      <c r="C212">
        <v>6</v>
      </c>
      <c r="E212">
        <f t="shared" si="27"/>
        <v>0</v>
      </c>
      <c r="F212">
        <f t="shared" si="29"/>
        <v>429</v>
      </c>
      <c r="G212">
        <f t="shared" si="35"/>
        <v>58</v>
      </c>
      <c r="H212" s="39">
        <f t="shared" si="30"/>
        <v>100</v>
      </c>
      <c r="I212" s="36">
        <f t="shared" si="26"/>
        <v>0</v>
      </c>
      <c r="J212" s="36">
        <f t="shared" si="32"/>
        <v>1225250</v>
      </c>
      <c r="K212" s="36">
        <f t="shared" si="33"/>
        <v>1020250</v>
      </c>
      <c r="L212" s="36">
        <f t="shared" si="34"/>
        <v>205000</v>
      </c>
      <c r="M212" s="36">
        <f t="shared" si="28"/>
        <v>92060</v>
      </c>
      <c r="N212" s="36">
        <f t="shared" si="31"/>
        <v>1020250</v>
      </c>
      <c r="O212" s="36">
        <f t="shared" si="36"/>
        <v>290000</v>
      </c>
    </row>
    <row r="213" spans="1:15" ht="12.75">
      <c r="A213" s="1">
        <v>38503</v>
      </c>
      <c r="B213" t="s">
        <v>32</v>
      </c>
      <c r="C213">
        <v>15</v>
      </c>
      <c r="D213">
        <v>9</v>
      </c>
      <c r="E213">
        <f t="shared" si="27"/>
        <v>10</v>
      </c>
      <c r="F213">
        <f t="shared" si="29"/>
        <v>439</v>
      </c>
      <c r="G213">
        <f t="shared" si="35"/>
        <v>71</v>
      </c>
      <c r="H213" s="39">
        <f t="shared" si="30"/>
        <v>100</v>
      </c>
      <c r="I213" s="36">
        <f t="shared" si="26"/>
        <v>50000</v>
      </c>
      <c r="J213" s="36">
        <f t="shared" si="32"/>
        <v>1275250</v>
      </c>
      <c r="K213" s="36">
        <f t="shared" si="33"/>
        <v>1020250</v>
      </c>
      <c r="L213" s="36">
        <f t="shared" si="34"/>
        <v>255000</v>
      </c>
      <c r="M213" s="36">
        <f t="shared" si="28"/>
        <v>104560</v>
      </c>
      <c r="N213" s="36">
        <f t="shared" si="31"/>
        <v>1020250</v>
      </c>
      <c r="O213" s="36">
        <f t="shared" si="36"/>
        <v>355000</v>
      </c>
    </row>
    <row r="214" spans="1:15" ht="12.75">
      <c r="A214" s="1">
        <v>38506</v>
      </c>
      <c r="B214" t="s">
        <v>33</v>
      </c>
      <c r="C214">
        <v>4</v>
      </c>
      <c r="E214">
        <f t="shared" si="27"/>
        <v>-3</v>
      </c>
      <c r="F214">
        <f t="shared" si="29"/>
        <v>436</v>
      </c>
      <c r="G214">
        <f t="shared" si="35"/>
        <v>58</v>
      </c>
      <c r="H214" s="39">
        <f t="shared" si="30"/>
        <v>100</v>
      </c>
      <c r="I214" s="36">
        <f t="shared" si="26"/>
        <v>-15000</v>
      </c>
      <c r="J214" s="36">
        <f t="shared" si="32"/>
        <v>1260250</v>
      </c>
      <c r="K214" s="36">
        <f t="shared" si="33"/>
        <v>1020250</v>
      </c>
      <c r="L214" s="36">
        <f t="shared" si="34"/>
        <v>240000</v>
      </c>
      <c r="M214" s="36">
        <f t="shared" si="28"/>
        <v>100810</v>
      </c>
      <c r="N214" s="36">
        <f t="shared" si="31"/>
        <v>1020250</v>
      </c>
      <c r="O214" s="36">
        <f t="shared" si="36"/>
        <v>290000</v>
      </c>
    </row>
    <row r="215" spans="1:15" ht="12.75">
      <c r="A215" s="1">
        <v>38509</v>
      </c>
      <c r="B215" t="s">
        <v>33</v>
      </c>
      <c r="C215">
        <v>16</v>
      </c>
      <c r="D215">
        <v>3</v>
      </c>
      <c r="E215">
        <f t="shared" si="27"/>
        <v>10</v>
      </c>
      <c r="F215">
        <f t="shared" si="29"/>
        <v>446</v>
      </c>
      <c r="G215">
        <f t="shared" si="35"/>
        <v>68</v>
      </c>
      <c r="H215" s="39">
        <f t="shared" si="30"/>
        <v>100</v>
      </c>
      <c r="I215" s="36">
        <f t="shared" si="26"/>
        <v>50000</v>
      </c>
      <c r="J215" s="36">
        <f t="shared" si="32"/>
        <v>1310250</v>
      </c>
      <c r="K215" s="36">
        <f t="shared" si="33"/>
        <v>1310250</v>
      </c>
      <c r="L215" s="36">
        <f t="shared" si="34"/>
        <v>0</v>
      </c>
      <c r="M215" s="36">
        <f t="shared" si="28"/>
        <v>52410</v>
      </c>
      <c r="N215" s="36">
        <f t="shared" si="31"/>
        <v>1310250</v>
      </c>
      <c r="O215" s="36">
        <f t="shared" si="36"/>
        <v>340000</v>
      </c>
    </row>
    <row r="216" spans="1:15" ht="12.75">
      <c r="A216" s="1">
        <v>38511</v>
      </c>
      <c r="B216" t="s">
        <v>33</v>
      </c>
      <c r="C216">
        <v>14</v>
      </c>
      <c r="D216">
        <v>4</v>
      </c>
      <c r="E216">
        <f t="shared" si="27"/>
        <v>10</v>
      </c>
      <c r="F216">
        <f t="shared" si="29"/>
        <v>456</v>
      </c>
      <c r="G216">
        <f t="shared" si="35"/>
        <v>68</v>
      </c>
      <c r="H216" s="39">
        <f t="shared" si="30"/>
        <v>100</v>
      </c>
      <c r="I216" s="36">
        <f t="shared" si="26"/>
        <v>50000</v>
      </c>
      <c r="J216" s="36">
        <f t="shared" si="32"/>
        <v>1360250</v>
      </c>
      <c r="K216" s="36">
        <f t="shared" si="33"/>
        <v>1310250</v>
      </c>
      <c r="L216" s="36">
        <f t="shared" si="34"/>
        <v>50000</v>
      </c>
      <c r="M216" s="36">
        <f t="shared" si="28"/>
        <v>64910</v>
      </c>
      <c r="N216" s="36">
        <f t="shared" si="31"/>
        <v>1310250</v>
      </c>
      <c r="O216" s="36">
        <f t="shared" si="36"/>
        <v>340000</v>
      </c>
    </row>
    <row r="217" spans="1:15" ht="12.75">
      <c r="A217" s="1">
        <v>38513</v>
      </c>
      <c r="B217" t="s">
        <v>32</v>
      </c>
      <c r="C217">
        <v>15</v>
      </c>
      <c r="D217">
        <v>7</v>
      </c>
      <c r="E217">
        <f t="shared" si="27"/>
        <v>10</v>
      </c>
      <c r="F217">
        <f t="shared" si="29"/>
        <v>466</v>
      </c>
      <c r="G217">
        <f t="shared" si="35"/>
        <v>81</v>
      </c>
      <c r="H217" s="39">
        <f t="shared" si="30"/>
        <v>100</v>
      </c>
      <c r="I217" s="36">
        <f t="shared" si="26"/>
        <v>50000</v>
      </c>
      <c r="J217" s="36">
        <f t="shared" si="32"/>
        <v>1410250</v>
      </c>
      <c r="K217" s="36">
        <f t="shared" si="33"/>
        <v>1310250</v>
      </c>
      <c r="L217" s="36">
        <f t="shared" si="34"/>
        <v>100000</v>
      </c>
      <c r="M217" s="36">
        <f t="shared" si="28"/>
        <v>77410</v>
      </c>
      <c r="N217" s="36">
        <f t="shared" si="31"/>
        <v>1310250</v>
      </c>
      <c r="O217" s="36">
        <f t="shared" si="36"/>
        <v>405000</v>
      </c>
    </row>
    <row r="218" spans="1:15" ht="12.75">
      <c r="A218" s="1">
        <v>38516</v>
      </c>
      <c r="B218" t="s">
        <v>32</v>
      </c>
      <c r="C218">
        <v>10</v>
      </c>
      <c r="D218">
        <v>2</v>
      </c>
      <c r="E218">
        <f t="shared" si="27"/>
        <v>0</v>
      </c>
      <c r="F218">
        <f t="shared" si="29"/>
        <v>466</v>
      </c>
      <c r="G218">
        <f t="shared" si="35"/>
        <v>81</v>
      </c>
      <c r="H218" s="39">
        <f t="shared" si="30"/>
        <v>100</v>
      </c>
      <c r="I218" s="36">
        <f aca="true" t="shared" si="37" ref="I218:I281">H218*E218*50</f>
        <v>0</v>
      </c>
      <c r="J218" s="36">
        <f t="shared" si="32"/>
        <v>1410250</v>
      </c>
      <c r="K218" s="36">
        <f t="shared" si="33"/>
        <v>1310250</v>
      </c>
      <c r="L218" s="36">
        <f t="shared" si="34"/>
        <v>100000</v>
      </c>
      <c r="M218" s="36">
        <f t="shared" si="28"/>
        <v>77410</v>
      </c>
      <c r="N218" s="36">
        <f t="shared" si="31"/>
        <v>1310250</v>
      </c>
      <c r="O218" s="36">
        <f t="shared" si="36"/>
        <v>405000</v>
      </c>
    </row>
    <row r="219" spans="1:15" ht="12.75">
      <c r="A219" s="1">
        <v>38518</v>
      </c>
      <c r="B219" t="s">
        <v>33</v>
      </c>
      <c r="C219">
        <v>21</v>
      </c>
      <c r="D219">
        <v>13</v>
      </c>
      <c r="E219">
        <f aca="true" t="shared" si="38" ref="E219:E282">IF(C219&lt;breakeven,-1*stoploss,IF(C219&gt;=target+3,target,MAX((D219-3),0)))</f>
        <v>10</v>
      </c>
      <c r="F219">
        <f t="shared" si="29"/>
        <v>476</v>
      </c>
      <c r="G219">
        <f t="shared" si="35"/>
        <v>91</v>
      </c>
      <c r="H219" s="39">
        <f t="shared" si="30"/>
        <v>100</v>
      </c>
      <c r="I219" s="36">
        <f t="shared" si="37"/>
        <v>50000</v>
      </c>
      <c r="J219" s="36">
        <f t="shared" si="32"/>
        <v>1460250</v>
      </c>
      <c r="K219" s="36">
        <f t="shared" si="33"/>
        <v>1310250</v>
      </c>
      <c r="L219" s="36">
        <f t="shared" si="34"/>
        <v>150000</v>
      </c>
      <c r="M219" s="36">
        <f aca="true" t="shared" si="39" ref="M219:M282">K219*risk+L219*P</f>
        <v>89910</v>
      </c>
      <c r="N219" s="36">
        <f t="shared" si="31"/>
        <v>1310250</v>
      </c>
      <c r="O219" s="36">
        <f t="shared" si="36"/>
        <v>455000</v>
      </c>
    </row>
    <row r="220" spans="1:15" ht="12.75">
      <c r="A220" s="1">
        <v>38523</v>
      </c>
      <c r="B220" t="s">
        <v>33</v>
      </c>
      <c r="C220">
        <v>9</v>
      </c>
      <c r="D220">
        <v>2</v>
      </c>
      <c r="E220">
        <f t="shared" si="38"/>
        <v>0</v>
      </c>
      <c r="F220">
        <f aca="true" t="shared" si="40" ref="F220:F283">E220+F219</f>
        <v>476</v>
      </c>
      <c r="G220">
        <f t="shared" si="35"/>
        <v>94</v>
      </c>
      <c r="H220" s="39">
        <f aca="true" t="shared" si="41" ref="H220:H283">MIN((INT(M219/(50*stoploss))),max_cars)</f>
        <v>100</v>
      </c>
      <c r="I220" s="36">
        <f t="shared" si="37"/>
        <v>0</v>
      </c>
      <c r="J220" s="36">
        <f t="shared" si="32"/>
        <v>1460250</v>
      </c>
      <c r="K220" s="36">
        <f t="shared" si="33"/>
        <v>1310250</v>
      </c>
      <c r="L220" s="36">
        <f t="shared" si="34"/>
        <v>150000</v>
      </c>
      <c r="M220" s="36">
        <f t="shared" si="39"/>
        <v>89910</v>
      </c>
      <c r="N220" s="36">
        <f aca="true" t="shared" si="42" ref="N220:N283">MAX(K220,N219)</f>
        <v>1310250</v>
      </c>
      <c r="O220" s="36">
        <f t="shared" si="36"/>
        <v>470000</v>
      </c>
    </row>
    <row r="221" spans="1:15" ht="12.75">
      <c r="A221" s="1">
        <v>38524</v>
      </c>
      <c r="B221" t="s">
        <v>33</v>
      </c>
      <c r="C221">
        <v>7</v>
      </c>
      <c r="E221">
        <f t="shared" si="38"/>
        <v>0</v>
      </c>
      <c r="F221">
        <f t="shared" si="40"/>
        <v>476</v>
      </c>
      <c r="G221">
        <f t="shared" si="35"/>
        <v>94</v>
      </c>
      <c r="H221" s="39">
        <f t="shared" si="41"/>
        <v>100</v>
      </c>
      <c r="I221" s="36">
        <f t="shared" si="37"/>
        <v>0</v>
      </c>
      <c r="J221" s="36">
        <f t="shared" si="32"/>
        <v>1460250</v>
      </c>
      <c r="K221" s="36">
        <f t="shared" si="33"/>
        <v>1310250</v>
      </c>
      <c r="L221" s="36">
        <f t="shared" si="34"/>
        <v>150000</v>
      </c>
      <c r="M221" s="36">
        <f t="shared" si="39"/>
        <v>89910</v>
      </c>
      <c r="N221" s="36">
        <f t="shared" si="42"/>
        <v>1310250</v>
      </c>
      <c r="O221" s="36">
        <f t="shared" si="36"/>
        <v>470000</v>
      </c>
    </row>
    <row r="222" spans="1:15" ht="12.75">
      <c r="A222" s="1">
        <v>38525</v>
      </c>
      <c r="B222" t="s">
        <v>33</v>
      </c>
      <c r="C222">
        <v>4</v>
      </c>
      <c r="E222">
        <f t="shared" si="38"/>
        <v>-3</v>
      </c>
      <c r="F222">
        <f t="shared" si="40"/>
        <v>473</v>
      </c>
      <c r="G222">
        <f t="shared" si="35"/>
        <v>81</v>
      </c>
      <c r="H222" s="39">
        <f t="shared" si="41"/>
        <v>100</v>
      </c>
      <c r="I222" s="36">
        <f t="shared" si="37"/>
        <v>-15000</v>
      </c>
      <c r="J222" s="36">
        <f t="shared" si="32"/>
        <v>1445250</v>
      </c>
      <c r="K222" s="36">
        <f t="shared" si="33"/>
        <v>1310250</v>
      </c>
      <c r="L222" s="36">
        <f t="shared" si="34"/>
        <v>135000</v>
      </c>
      <c r="M222" s="36">
        <f t="shared" si="39"/>
        <v>86160</v>
      </c>
      <c r="N222" s="36">
        <f t="shared" si="42"/>
        <v>1310250</v>
      </c>
      <c r="O222" s="36">
        <f t="shared" si="36"/>
        <v>405000</v>
      </c>
    </row>
    <row r="223" spans="1:15" ht="12.75">
      <c r="A223" s="1">
        <v>38526</v>
      </c>
      <c r="B223" t="s">
        <v>33</v>
      </c>
      <c r="C223">
        <v>6</v>
      </c>
      <c r="E223">
        <f t="shared" si="38"/>
        <v>0</v>
      </c>
      <c r="F223">
        <f t="shared" si="40"/>
        <v>473</v>
      </c>
      <c r="G223">
        <f t="shared" si="35"/>
        <v>81</v>
      </c>
      <c r="H223" s="39">
        <f t="shared" si="41"/>
        <v>100</v>
      </c>
      <c r="I223" s="36">
        <f t="shared" si="37"/>
        <v>0</v>
      </c>
      <c r="J223" s="36">
        <f t="shared" si="32"/>
        <v>1445250</v>
      </c>
      <c r="K223" s="36">
        <f t="shared" si="33"/>
        <v>1310250</v>
      </c>
      <c r="L223" s="36">
        <f t="shared" si="34"/>
        <v>135000</v>
      </c>
      <c r="M223" s="36">
        <f t="shared" si="39"/>
        <v>86160</v>
      </c>
      <c r="N223" s="36">
        <f t="shared" si="42"/>
        <v>1310250</v>
      </c>
      <c r="O223" s="36">
        <f t="shared" si="36"/>
        <v>405000</v>
      </c>
    </row>
    <row r="224" spans="1:15" ht="12.75">
      <c r="A224" s="1">
        <v>38531</v>
      </c>
      <c r="B224" t="s">
        <v>34</v>
      </c>
      <c r="C224">
        <v>6</v>
      </c>
      <c r="D224">
        <v>2</v>
      </c>
      <c r="E224">
        <f t="shared" si="38"/>
        <v>0</v>
      </c>
      <c r="F224">
        <f t="shared" si="40"/>
        <v>473</v>
      </c>
      <c r="G224">
        <f t="shared" si="35"/>
        <v>71</v>
      </c>
      <c r="H224" s="39">
        <f t="shared" si="41"/>
        <v>100</v>
      </c>
      <c r="I224" s="36">
        <f t="shared" si="37"/>
        <v>0</v>
      </c>
      <c r="J224" s="36">
        <f t="shared" si="32"/>
        <v>1445250</v>
      </c>
      <c r="K224" s="36">
        <f t="shared" si="33"/>
        <v>1310250</v>
      </c>
      <c r="L224" s="36">
        <f t="shared" si="34"/>
        <v>135000</v>
      </c>
      <c r="M224" s="36">
        <f t="shared" si="39"/>
        <v>86160</v>
      </c>
      <c r="N224" s="36">
        <f t="shared" si="42"/>
        <v>1310250</v>
      </c>
      <c r="O224" s="36">
        <f t="shared" si="36"/>
        <v>355000</v>
      </c>
    </row>
    <row r="225" spans="1:15" ht="12.75">
      <c r="A225" s="1">
        <v>38532</v>
      </c>
      <c r="B225" t="s">
        <v>33</v>
      </c>
      <c r="C225">
        <v>3</v>
      </c>
      <c r="E225">
        <f t="shared" si="38"/>
        <v>-3</v>
      </c>
      <c r="F225">
        <f t="shared" si="40"/>
        <v>470</v>
      </c>
      <c r="G225">
        <f t="shared" si="35"/>
        <v>58</v>
      </c>
      <c r="H225" s="39">
        <f t="shared" si="41"/>
        <v>100</v>
      </c>
      <c r="I225" s="36">
        <f t="shared" si="37"/>
        <v>-15000</v>
      </c>
      <c r="J225" s="36">
        <f t="shared" si="32"/>
        <v>1430250</v>
      </c>
      <c r="K225" s="36">
        <f t="shared" si="33"/>
        <v>1310250</v>
      </c>
      <c r="L225" s="36">
        <f t="shared" si="34"/>
        <v>120000</v>
      </c>
      <c r="M225" s="36">
        <f t="shared" si="39"/>
        <v>82410</v>
      </c>
      <c r="N225" s="36">
        <f t="shared" si="42"/>
        <v>1310250</v>
      </c>
      <c r="O225" s="36">
        <f t="shared" si="36"/>
        <v>290000</v>
      </c>
    </row>
    <row r="226" spans="1:15" ht="12.75">
      <c r="A226" s="1">
        <v>38532</v>
      </c>
      <c r="B226" t="s">
        <v>32</v>
      </c>
      <c r="C226">
        <v>5</v>
      </c>
      <c r="E226">
        <f t="shared" si="38"/>
        <v>-3</v>
      </c>
      <c r="F226">
        <f t="shared" si="40"/>
        <v>467</v>
      </c>
      <c r="G226">
        <f t="shared" si="35"/>
        <v>55</v>
      </c>
      <c r="H226" s="39">
        <f t="shared" si="41"/>
        <v>100</v>
      </c>
      <c r="I226" s="36">
        <f t="shared" si="37"/>
        <v>-15000</v>
      </c>
      <c r="J226" s="36">
        <f t="shared" si="32"/>
        <v>1415250</v>
      </c>
      <c r="K226" s="36">
        <f t="shared" si="33"/>
        <v>1310250</v>
      </c>
      <c r="L226" s="36">
        <f t="shared" si="34"/>
        <v>105000</v>
      </c>
      <c r="M226" s="36">
        <f t="shared" si="39"/>
        <v>78660</v>
      </c>
      <c r="N226" s="36">
        <f t="shared" si="42"/>
        <v>1310250</v>
      </c>
      <c r="O226" s="36">
        <f t="shared" si="36"/>
        <v>275000</v>
      </c>
    </row>
    <row r="227" spans="1:15" ht="12.75">
      <c r="A227" s="1">
        <v>38533</v>
      </c>
      <c r="B227" t="s">
        <v>33</v>
      </c>
      <c r="C227">
        <v>8</v>
      </c>
      <c r="D227">
        <v>2</v>
      </c>
      <c r="E227">
        <f t="shared" si="38"/>
        <v>0</v>
      </c>
      <c r="F227">
        <f t="shared" si="40"/>
        <v>467</v>
      </c>
      <c r="G227">
        <f t="shared" si="35"/>
        <v>55</v>
      </c>
      <c r="H227" s="39">
        <f t="shared" si="41"/>
        <v>100</v>
      </c>
      <c r="I227" s="36">
        <f t="shared" si="37"/>
        <v>0</v>
      </c>
      <c r="J227" s="36">
        <f t="shared" si="32"/>
        <v>1415250</v>
      </c>
      <c r="K227" s="36">
        <f t="shared" si="33"/>
        <v>1310250</v>
      </c>
      <c r="L227" s="36">
        <f t="shared" si="34"/>
        <v>105000</v>
      </c>
      <c r="M227" s="36">
        <f t="shared" si="39"/>
        <v>78660</v>
      </c>
      <c r="N227" s="36">
        <f t="shared" si="42"/>
        <v>1310250</v>
      </c>
      <c r="O227" s="36">
        <f t="shared" si="36"/>
        <v>275000</v>
      </c>
    </row>
    <row r="228" spans="1:15" ht="12.75">
      <c r="A228" s="1">
        <v>38538</v>
      </c>
      <c r="B228" t="s">
        <v>33</v>
      </c>
      <c r="C228">
        <v>14</v>
      </c>
      <c r="D228">
        <v>5</v>
      </c>
      <c r="E228">
        <f t="shared" si="38"/>
        <v>10</v>
      </c>
      <c r="F228">
        <f t="shared" si="40"/>
        <v>477</v>
      </c>
      <c r="G228">
        <f t="shared" si="35"/>
        <v>65</v>
      </c>
      <c r="H228" s="39">
        <f t="shared" si="41"/>
        <v>100</v>
      </c>
      <c r="I228" s="36">
        <f t="shared" si="37"/>
        <v>50000</v>
      </c>
      <c r="J228" s="36">
        <f t="shared" si="32"/>
        <v>1465250</v>
      </c>
      <c r="K228" s="36">
        <f t="shared" si="33"/>
        <v>1310250</v>
      </c>
      <c r="L228" s="36">
        <f t="shared" si="34"/>
        <v>155000</v>
      </c>
      <c r="M228" s="36">
        <f t="shared" si="39"/>
        <v>91160</v>
      </c>
      <c r="N228" s="36">
        <f t="shared" si="42"/>
        <v>1310250</v>
      </c>
      <c r="O228" s="36">
        <f t="shared" si="36"/>
        <v>325000</v>
      </c>
    </row>
    <row r="229" spans="1:15" ht="12.75">
      <c r="A229" s="1">
        <v>38541</v>
      </c>
      <c r="B229" t="s">
        <v>34</v>
      </c>
      <c r="C229">
        <v>26</v>
      </c>
      <c r="D229">
        <v>15</v>
      </c>
      <c r="E229">
        <f t="shared" si="38"/>
        <v>10</v>
      </c>
      <c r="F229">
        <f t="shared" si="40"/>
        <v>487</v>
      </c>
      <c r="G229">
        <f t="shared" si="35"/>
        <v>65</v>
      </c>
      <c r="H229" s="39">
        <f t="shared" si="41"/>
        <v>100</v>
      </c>
      <c r="I229" s="36">
        <f t="shared" si="37"/>
        <v>50000</v>
      </c>
      <c r="J229" s="36">
        <f t="shared" si="32"/>
        <v>1515250</v>
      </c>
      <c r="K229" s="36">
        <f t="shared" si="33"/>
        <v>1310250</v>
      </c>
      <c r="L229" s="36">
        <f t="shared" si="34"/>
        <v>205000</v>
      </c>
      <c r="M229" s="36">
        <f t="shared" si="39"/>
        <v>103660</v>
      </c>
      <c r="N229" s="36">
        <f t="shared" si="42"/>
        <v>1310250</v>
      </c>
      <c r="O229" s="36">
        <f t="shared" si="36"/>
        <v>325000</v>
      </c>
    </row>
    <row r="230" spans="1:15" ht="12.75">
      <c r="A230" s="1">
        <v>38548</v>
      </c>
      <c r="B230" t="s">
        <v>32</v>
      </c>
      <c r="C230">
        <v>7</v>
      </c>
      <c r="E230">
        <f t="shared" si="38"/>
        <v>0</v>
      </c>
      <c r="F230">
        <f t="shared" si="40"/>
        <v>487</v>
      </c>
      <c r="G230">
        <f t="shared" si="35"/>
        <v>55</v>
      </c>
      <c r="H230" s="39">
        <f t="shared" si="41"/>
        <v>100</v>
      </c>
      <c r="I230" s="36">
        <f t="shared" si="37"/>
        <v>0</v>
      </c>
      <c r="J230" s="36">
        <f aca="true" t="shared" si="43" ref="J230:J293">J229+I230</f>
        <v>1515250</v>
      </c>
      <c r="K230" s="36">
        <f t="shared" si="33"/>
        <v>1310250</v>
      </c>
      <c r="L230" s="36">
        <f t="shared" si="34"/>
        <v>205000</v>
      </c>
      <c r="M230" s="36">
        <f t="shared" si="39"/>
        <v>103660</v>
      </c>
      <c r="N230" s="36">
        <f t="shared" si="42"/>
        <v>1310250</v>
      </c>
      <c r="O230" s="36">
        <f t="shared" si="36"/>
        <v>275000</v>
      </c>
    </row>
    <row r="231" spans="1:15" ht="12.75">
      <c r="A231" s="1">
        <v>38551</v>
      </c>
      <c r="B231" t="s">
        <v>33</v>
      </c>
      <c r="C231">
        <v>4</v>
      </c>
      <c r="E231">
        <f t="shared" si="38"/>
        <v>-3</v>
      </c>
      <c r="F231">
        <f t="shared" si="40"/>
        <v>484</v>
      </c>
      <c r="G231">
        <f t="shared" si="35"/>
        <v>55</v>
      </c>
      <c r="H231" s="39">
        <f t="shared" si="41"/>
        <v>100</v>
      </c>
      <c r="I231" s="36">
        <f t="shared" si="37"/>
        <v>-15000</v>
      </c>
      <c r="J231" s="36">
        <f t="shared" si="43"/>
        <v>1500250</v>
      </c>
      <c r="K231" s="36">
        <f t="shared" si="33"/>
        <v>1310250</v>
      </c>
      <c r="L231" s="36">
        <f t="shared" si="34"/>
        <v>190000</v>
      </c>
      <c r="M231" s="36">
        <f t="shared" si="39"/>
        <v>99910</v>
      </c>
      <c r="N231" s="36">
        <f t="shared" si="42"/>
        <v>1310250</v>
      </c>
      <c r="O231" s="36">
        <f t="shared" si="36"/>
        <v>275000</v>
      </c>
    </row>
    <row r="232" spans="1:15" ht="12.75">
      <c r="A232" s="1">
        <v>38551</v>
      </c>
      <c r="B232" t="s">
        <v>32</v>
      </c>
      <c r="C232">
        <v>10</v>
      </c>
      <c r="D232">
        <v>3</v>
      </c>
      <c r="E232">
        <f t="shared" si="38"/>
        <v>0</v>
      </c>
      <c r="F232">
        <f t="shared" si="40"/>
        <v>484</v>
      </c>
      <c r="G232">
        <f t="shared" si="35"/>
        <v>55</v>
      </c>
      <c r="H232" s="39">
        <f t="shared" si="41"/>
        <v>100</v>
      </c>
      <c r="I232" s="36">
        <f t="shared" si="37"/>
        <v>0</v>
      </c>
      <c r="J232" s="36">
        <f t="shared" si="43"/>
        <v>1500250</v>
      </c>
      <c r="K232" s="36">
        <f t="shared" si="33"/>
        <v>1310250</v>
      </c>
      <c r="L232" s="36">
        <f t="shared" si="34"/>
        <v>190000</v>
      </c>
      <c r="M232" s="36">
        <f t="shared" si="39"/>
        <v>99910</v>
      </c>
      <c r="N232" s="36">
        <f t="shared" si="42"/>
        <v>1310250</v>
      </c>
      <c r="O232" s="36">
        <f t="shared" si="36"/>
        <v>275000</v>
      </c>
    </row>
    <row r="233" spans="1:15" ht="12.75">
      <c r="A233" s="1">
        <v>38553</v>
      </c>
      <c r="B233" t="s">
        <v>33</v>
      </c>
      <c r="C233">
        <v>14</v>
      </c>
      <c r="D233">
        <v>3</v>
      </c>
      <c r="E233">
        <f t="shared" si="38"/>
        <v>10</v>
      </c>
      <c r="F233">
        <f t="shared" si="40"/>
        <v>494</v>
      </c>
      <c r="G233">
        <f t="shared" si="35"/>
        <v>55</v>
      </c>
      <c r="H233" s="39">
        <f t="shared" si="41"/>
        <v>100</v>
      </c>
      <c r="I233" s="36">
        <f t="shared" si="37"/>
        <v>50000</v>
      </c>
      <c r="J233" s="36">
        <f t="shared" si="43"/>
        <v>1550250</v>
      </c>
      <c r="K233" s="36">
        <f t="shared" si="33"/>
        <v>1310250</v>
      </c>
      <c r="L233" s="36">
        <f t="shared" si="34"/>
        <v>240000</v>
      </c>
      <c r="M233" s="36">
        <f t="shared" si="39"/>
        <v>112410</v>
      </c>
      <c r="N233" s="36">
        <f t="shared" si="42"/>
        <v>1310250</v>
      </c>
      <c r="O233" s="36">
        <f t="shared" si="36"/>
        <v>275000</v>
      </c>
    </row>
    <row r="234" spans="1:15" ht="12.75">
      <c r="A234" s="1">
        <v>38554</v>
      </c>
      <c r="B234" t="s">
        <v>33</v>
      </c>
      <c r="C234">
        <v>14</v>
      </c>
      <c r="D234">
        <v>7</v>
      </c>
      <c r="E234">
        <f t="shared" si="38"/>
        <v>10</v>
      </c>
      <c r="F234">
        <f t="shared" si="40"/>
        <v>504</v>
      </c>
      <c r="G234">
        <f t="shared" si="35"/>
        <v>68</v>
      </c>
      <c r="H234" s="39">
        <f t="shared" si="41"/>
        <v>100</v>
      </c>
      <c r="I234" s="36">
        <f t="shared" si="37"/>
        <v>50000</v>
      </c>
      <c r="J234" s="36">
        <f t="shared" si="43"/>
        <v>1600250</v>
      </c>
      <c r="K234" s="36">
        <f t="shared" si="33"/>
        <v>1310250</v>
      </c>
      <c r="L234" s="36">
        <f t="shared" si="34"/>
        <v>290000</v>
      </c>
      <c r="M234" s="36">
        <f t="shared" si="39"/>
        <v>124910</v>
      </c>
      <c r="N234" s="36">
        <f t="shared" si="42"/>
        <v>1310250</v>
      </c>
      <c r="O234" s="36">
        <f t="shared" si="36"/>
        <v>340000</v>
      </c>
    </row>
    <row r="235" spans="1:15" ht="12.75">
      <c r="A235" s="1">
        <v>38559</v>
      </c>
      <c r="B235" t="s">
        <v>34</v>
      </c>
      <c r="C235">
        <v>3</v>
      </c>
      <c r="E235">
        <f t="shared" si="38"/>
        <v>-3</v>
      </c>
      <c r="F235">
        <f t="shared" si="40"/>
        <v>501</v>
      </c>
      <c r="G235">
        <f t="shared" si="35"/>
        <v>55</v>
      </c>
      <c r="H235" s="39">
        <f t="shared" si="41"/>
        <v>100</v>
      </c>
      <c r="I235" s="36">
        <f t="shared" si="37"/>
        <v>-15000</v>
      </c>
      <c r="J235" s="36">
        <f t="shared" si="43"/>
        <v>1585250</v>
      </c>
      <c r="K235" s="36">
        <f t="shared" si="33"/>
        <v>1310250</v>
      </c>
      <c r="L235" s="36">
        <f t="shared" si="34"/>
        <v>275000</v>
      </c>
      <c r="M235" s="36">
        <f t="shared" si="39"/>
        <v>121160</v>
      </c>
      <c r="N235" s="36">
        <f t="shared" si="42"/>
        <v>1310250</v>
      </c>
      <c r="O235" s="36">
        <f t="shared" si="36"/>
        <v>275000</v>
      </c>
    </row>
    <row r="236" spans="1:15" ht="12.75">
      <c r="A236" s="1">
        <v>38560</v>
      </c>
      <c r="B236" t="s">
        <v>33</v>
      </c>
      <c r="C236">
        <v>16</v>
      </c>
      <c r="D236">
        <v>6</v>
      </c>
      <c r="E236">
        <f t="shared" si="38"/>
        <v>10</v>
      </c>
      <c r="F236">
        <f t="shared" si="40"/>
        <v>511</v>
      </c>
      <c r="G236">
        <f t="shared" si="35"/>
        <v>55</v>
      </c>
      <c r="H236" s="39">
        <f t="shared" si="41"/>
        <v>100</v>
      </c>
      <c r="I236" s="36">
        <f t="shared" si="37"/>
        <v>50000</v>
      </c>
      <c r="J236" s="36">
        <f t="shared" si="43"/>
        <v>1635250</v>
      </c>
      <c r="K236" s="36">
        <f aca="true" t="shared" si="44" ref="K236:K299">IF((J236&lt;N235),J236,IF((J236&gt;=K235*sweep),J236,N235))</f>
        <v>1310250</v>
      </c>
      <c r="L236" s="36">
        <f aca="true" t="shared" si="45" ref="L236:L299">IF((J236&lt;N235),0,IF((J236&gt;=K235*sweep),0,(J236-K236)))</f>
        <v>325000</v>
      </c>
      <c r="M236" s="36">
        <f t="shared" si="39"/>
        <v>133660</v>
      </c>
      <c r="N236" s="36">
        <f t="shared" si="42"/>
        <v>1310250</v>
      </c>
      <c r="O236" s="36">
        <f t="shared" si="36"/>
        <v>275000</v>
      </c>
    </row>
    <row r="237" spans="1:15" ht="12.75">
      <c r="A237" s="1">
        <v>38562</v>
      </c>
      <c r="B237" t="s">
        <v>32</v>
      </c>
      <c r="C237">
        <v>4</v>
      </c>
      <c r="E237">
        <f t="shared" si="38"/>
        <v>-3</v>
      </c>
      <c r="F237">
        <f t="shared" si="40"/>
        <v>508</v>
      </c>
      <c r="G237">
        <f t="shared" si="35"/>
        <v>42</v>
      </c>
      <c r="H237" s="39">
        <f t="shared" si="41"/>
        <v>100</v>
      </c>
      <c r="I237" s="36">
        <f t="shared" si="37"/>
        <v>-15000</v>
      </c>
      <c r="J237" s="36">
        <f t="shared" si="43"/>
        <v>1620250</v>
      </c>
      <c r="K237" s="36">
        <f t="shared" si="44"/>
        <v>1310250</v>
      </c>
      <c r="L237" s="36">
        <f t="shared" si="45"/>
        <v>310000</v>
      </c>
      <c r="M237" s="36">
        <f t="shared" si="39"/>
        <v>129910</v>
      </c>
      <c r="N237" s="36">
        <f t="shared" si="42"/>
        <v>1310250</v>
      </c>
      <c r="O237" s="36">
        <f t="shared" si="36"/>
        <v>210000</v>
      </c>
    </row>
    <row r="238" spans="1:15" ht="12.75">
      <c r="A238" s="1">
        <v>38566</v>
      </c>
      <c r="B238" t="s">
        <v>34</v>
      </c>
      <c r="C238">
        <v>4</v>
      </c>
      <c r="E238">
        <f t="shared" si="38"/>
        <v>-3</v>
      </c>
      <c r="F238">
        <f t="shared" si="40"/>
        <v>505</v>
      </c>
      <c r="G238">
        <f aca="true" t="shared" si="46" ref="G238:G299">SUM(E219:E238)</f>
        <v>39</v>
      </c>
      <c r="H238" s="39">
        <f t="shared" si="41"/>
        <v>100</v>
      </c>
      <c r="I238" s="36">
        <f t="shared" si="37"/>
        <v>-15000</v>
      </c>
      <c r="J238" s="36">
        <f t="shared" si="43"/>
        <v>1605250</v>
      </c>
      <c r="K238" s="36">
        <f t="shared" si="44"/>
        <v>1310250</v>
      </c>
      <c r="L238" s="36">
        <f t="shared" si="45"/>
        <v>295000</v>
      </c>
      <c r="M238" s="36">
        <f t="shared" si="39"/>
        <v>126160</v>
      </c>
      <c r="N238" s="36">
        <f t="shared" si="42"/>
        <v>1310250</v>
      </c>
      <c r="O238" s="36">
        <f aca="true" t="shared" si="47" ref="O238:O299">SUM(I219:I238)</f>
        <v>195000</v>
      </c>
    </row>
    <row r="239" spans="1:15" ht="12.75">
      <c r="A239" s="1">
        <v>38567</v>
      </c>
      <c r="B239" t="s">
        <v>33</v>
      </c>
      <c r="C239">
        <v>6</v>
      </c>
      <c r="E239">
        <f t="shared" si="38"/>
        <v>0</v>
      </c>
      <c r="F239">
        <f t="shared" si="40"/>
        <v>505</v>
      </c>
      <c r="G239">
        <f t="shared" si="46"/>
        <v>29</v>
      </c>
      <c r="H239" s="39">
        <f t="shared" si="41"/>
        <v>100</v>
      </c>
      <c r="I239" s="36">
        <f t="shared" si="37"/>
        <v>0</v>
      </c>
      <c r="J239" s="36">
        <f t="shared" si="43"/>
        <v>1605250</v>
      </c>
      <c r="K239" s="36">
        <f t="shared" si="44"/>
        <v>1310250</v>
      </c>
      <c r="L239" s="36">
        <f t="shared" si="45"/>
        <v>295000</v>
      </c>
      <c r="M239" s="36">
        <f t="shared" si="39"/>
        <v>126160</v>
      </c>
      <c r="N239" s="36">
        <f t="shared" si="42"/>
        <v>1310250</v>
      </c>
      <c r="O239" s="36">
        <f t="shared" si="47"/>
        <v>145000</v>
      </c>
    </row>
    <row r="240" spans="1:15" ht="12.75">
      <c r="A240" s="1">
        <v>38568</v>
      </c>
      <c r="B240" t="s">
        <v>33</v>
      </c>
      <c r="C240">
        <v>3</v>
      </c>
      <c r="E240">
        <f t="shared" si="38"/>
        <v>-3</v>
      </c>
      <c r="F240">
        <f t="shared" si="40"/>
        <v>502</v>
      </c>
      <c r="G240">
        <f t="shared" si="46"/>
        <v>26</v>
      </c>
      <c r="H240" s="39">
        <f t="shared" si="41"/>
        <v>100</v>
      </c>
      <c r="I240" s="36">
        <f t="shared" si="37"/>
        <v>-15000</v>
      </c>
      <c r="J240" s="36">
        <f t="shared" si="43"/>
        <v>1590250</v>
      </c>
      <c r="K240" s="36">
        <f t="shared" si="44"/>
        <v>1310250</v>
      </c>
      <c r="L240" s="36">
        <f t="shared" si="45"/>
        <v>280000</v>
      </c>
      <c r="M240" s="36">
        <f t="shared" si="39"/>
        <v>122410</v>
      </c>
      <c r="N240" s="36">
        <f t="shared" si="42"/>
        <v>1310250</v>
      </c>
      <c r="O240" s="36">
        <f t="shared" si="47"/>
        <v>130000</v>
      </c>
    </row>
    <row r="241" spans="1:15" ht="12.75">
      <c r="A241" s="1">
        <v>38572</v>
      </c>
      <c r="B241" t="s">
        <v>34</v>
      </c>
      <c r="C241">
        <v>3</v>
      </c>
      <c r="E241">
        <f t="shared" si="38"/>
        <v>-3</v>
      </c>
      <c r="F241">
        <f t="shared" si="40"/>
        <v>499</v>
      </c>
      <c r="G241">
        <f t="shared" si="46"/>
        <v>23</v>
      </c>
      <c r="H241" s="39">
        <f t="shared" si="41"/>
        <v>100</v>
      </c>
      <c r="I241" s="36">
        <f t="shared" si="37"/>
        <v>-15000</v>
      </c>
      <c r="J241" s="36">
        <f t="shared" si="43"/>
        <v>1575250</v>
      </c>
      <c r="K241" s="36">
        <f t="shared" si="44"/>
        <v>1310250</v>
      </c>
      <c r="L241" s="36">
        <f t="shared" si="45"/>
        <v>265000</v>
      </c>
      <c r="M241" s="36">
        <f t="shared" si="39"/>
        <v>118660</v>
      </c>
      <c r="N241" s="36">
        <f t="shared" si="42"/>
        <v>1310250</v>
      </c>
      <c r="O241" s="36">
        <f t="shared" si="47"/>
        <v>115000</v>
      </c>
    </row>
    <row r="242" spans="1:15" ht="12.75">
      <c r="A242" s="1">
        <v>38572</v>
      </c>
      <c r="B242" t="s">
        <v>33</v>
      </c>
      <c r="C242">
        <v>21</v>
      </c>
      <c r="D242">
        <v>4</v>
      </c>
      <c r="E242">
        <f t="shared" si="38"/>
        <v>10</v>
      </c>
      <c r="F242">
        <f t="shared" si="40"/>
        <v>509</v>
      </c>
      <c r="G242">
        <f t="shared" si="46"/>
        <v>36</v>
      </c>
      <c r="H242" s="39">
        <f t="shared" si="41"/>
        <v>100</v>
      </c>
      <c r="I242" s="36">
        <f t="shared" si="37"/>
        <v>50000</v>
      </c>
      <c r="J242" s="36">
        <f t="shared" si="43"/>
        <v>1625250</v>
      </c>
      <c r="K242" s="36">
        <f t="shared" si="44"/>
        <v>1310250</v>
      </c>
      <c r="L242" s="36">
        <f t="shared" si="45"/>
        <v>315000</v>
      </c>
      <c r="M242" s="36">
        <f t="shared" si="39"/>
        <v>131160</v>
      </c>
      <c r="N242" s="36">
        <f t="shared" si="42"/>
        <v>1310250</v>
      </c>
      <c r="O242" s="36">
        <f t="shared" si="47"/>
        <v>180000</v>
      </c>
    </row>
    <row r="243" spans="1:15" ht="12.75">
      <c r="A243" s="1">
        <v>38574</v>
      </c>
      <c r="B243" t="s">
        <v>33</v>
      </c>
      <c r="C243">
        <v>12</v>
      </c>
      <c r="D243">
        <v>1</v>
      </c>
      <c r="E243">
        <f t="shared" si="38"/>
        <v>0</v>
      </c>
      <c r="F243">
        <f t="shared" si="40"/>
        <v>509</v>
      </c>
      <c r="G243">
        <f t="shared" si="46"/>
        <v>36</v>
      </c>
      <c r="H243" s="39">
        <f t="shared" si="41"/>
        <v>100</v>
      </c>
      <c r="I243" s="36">
        <f t="shared" si="37"/>
        <v>0</v>
      </c>
      <c r="J243" s="36">
        <f t="shared" si="43"/>
        <v>1625250</v>
      </c>
      <c r="K243" s="36">
        <f t="shared" si="44"/>
        <v>1310250</v>
      </c>
      <c r="L243" s="36">
        <f t="shared" si="45"/>
        <v>315000</v>
      </c>
      <c r="M243" s="36">
        <f t="shared" si="39"/>
        <v>131160</v>
      </c>
      <c r="N243" s="36">
        <f t="shared" si="42"/>
        <v>1310250</v>
      </c>
      <c r="O243" s="36">
        <f t="shared" si="47"/>
        <v>180000</v>
      </c>
    </row>
    <row r="244" spans="1:15" ht="12.75">
      <c r="A244" s="1">
        <v>38576</v>
      </c>
      <c r="B244" t="s">
        <v>33</v>
      </c>
      <c r="C244">
        <v>11</v>
      </c>
      <c r="D244">
        <v>1</v>
      </c>
      <c r="E244">
        <f t="shared" si="38"/>
        <v>0</v>
      </c>
      <c r="F244">
        <f t="shared" si="40"/>
        <v>509</v>
      </c>
      <c r="G244">
        <f t="shared" si="46"/>
        <v>36</v>
      </c>
      <c r="H244" s="39">
        <f t="shared" si="41"/>
        <v>100</v>
      </c>
      <c r="I244" s="36">
        <f t="shared" si="37"/>
        <v>0</v>
      </c>
      <c r="J244" s="36">
        <f t="shared" si="43"/>
        <v>1625250</v>
      </c>
      <c r="K244" s="36">
        <f t="shared" si="44"/>
        <v>1310250</v>
      </c>
      <c r="L244" s="36">
        <f t="shared" si="45"/>
        <v>315000</v>
      </c>
      <c r="M244" s="36">
        <f t="shared" si="39"/>
        <v>131160</v>
      </c>
      <c r="N244" s="36">
        <f t="shared" si="42"/>
        <v>1310250</v>
      </c>
      <c r="O244" s="36">
        <f t="shared" si="47"/>
        <v>180000</v>
      </c>
    </row>
    <row r="245" spans="1:15" ht="12.75">
      <c r="A245" s="1">
        <v>38580</v>
      </c>
      <c r="B245" t="s">
        <v>33</v>
      </c>
      <c r="C245">
        <v>2</v>
      </c>
      <c r="E245">
        <f t="shared" si="38"/>
        <v>-3</v>
      </c>
      <c r="F245">
        <f t="shared" si="40"/>
        <v>506</v>
      </c>
      <c r="G245">
        <f t="shared" si="46"/>
        <v>36</v>
      </c>
      <c r="H245" s="39">
        <f t="shared" si="41"/>
        <v>100</v>
      </c>
      <c r="I245" s="36">
        <f t="shared" si="37"/>
        <v>-15000</v>
      </c>
      <c r="J245" s="36">
        <f t="shared" si="43"/>
        <v>1610250</v>
      </c>
      <c r="K245" s="36">
        <f t="shared" si="44"/>
        <v>1310250</v>
      </c>
      <c r="L245" s="36">
        <f t="shared" si="45"/>
        <v>300000</v>
      </c>
      <c r="M245" s="36">
        <f t="shared" si="39"/>
        <v>127410</v>
      </c>
      <c r="N245" s="36">
        <f t="shared" si="42"/>
        <v>1310250</v>
      </c>
      <c r="O245" s="36">
        <f t="shared" si="47"/>
        <v>180000</v>
      </c>
    </row>
    <row r="246" spans="1:15" ht="12.75">
      <c r="A246" s="1">
        <v>38580</v>
      </c>
      <c r="B246" t="s">
        <v>32</v>
      </c>
      <c r="C246">
        <v>3</v>
      </c>
      <c r="E246">
        <f t="shared" si="38"/>
        <v>-3</v>
      </c>
      <c r="F246">
        <f t="shared" si="40"/>
        <v>503</v>
      </c>
      <c r="G246">
        <f t="shared" si="46"/>
        <v>36</v>
      </c>
      <c r="H246" s="39">
        <f t="shared" si="41"/>
        <v>100</v>
      </c>
      <c r="I246" s="36">
        <f t="shared" si="37"/>
        <v>-15000</v>
      </c>
      <c r="J246" s="36">
        <f t="shared" si="43"/>
        <v>1595250</v>
      </c>
      <c r="K246" s="36">
        <f t="shared" si="44"/>
        <v>1310250</v>
      </c>
      <c r="L246" s="36">
        <f t="shared" si="45"/>
        <v>285000</v>
      </c>
      <c r="M246" s="36">
        <f t="shared" si="39"/>
        <v>123660</v>
      </c>
      <c r="N246" s="36">
        <f t="shared" si="42"/>
        <v>1310250</v>
      </c>
      <c r="O246" s="36">
        <f t="shared" si="47"/>
        <v>180000</v>
      </c>
    </row>
    <row r="247" spans="1:15" ht="12.75">
      <c r="A247" s="1">
        <v>38582</v>
      </c>
      <c r="B247" t="s">
        <v>34</v>
      </c>
      <c r="C247">
        <v>12</v>
      </c>
      <c r="D247">
        <v>2</v>
      </c>
      <c r="E247">
        <f t="shared" si="38"/>
        <v>0</v>
      </c>
      <c r="F247">
        <f t="shared" si="40"/>
        <v>503</v>
      </c>
      <c r="G247">
        <f t="shared" si="46"/>
        <v>36</v>
      </c>
      <c r="H247" s="39">
        <f t="shared" si="41"/>
        <v>100</v>
      </c>
      <c r="I247" s="36">
        <f t="shared" si="37"/>
        <v>0</v>
      </c>
      <c r="J247" s="36">
        <f t="shared" si="43"/>
        <v>1595250</v>
      </c>
      <c r="K247" s="36">
        <f t="shared" si="44"/>
        <v>1310250</v>
      </c>
      <c r="L247" s="36">
        <f t="shared" si="45"/>
        <v>285000</v>
      </c>
      <c r="M247" s="36">
        <f t="shared" si="39"/>
        <v>123660</v>
      </c>
      <c r="N247" s="36">
        <f t="shared" si="42"/>
        <v>1310250</v>
      </c>
      <c r="O247" s="36">
        <f t="shared" si="47"/>
        <v>180000</v>
      </c>
    </row>
    <row r="248" spans="1:15" ht="12.75">
      <c r="A248" s="1">
        <v>38586</v>
      </c>
      <c r="B248" t="s">
        <v>33</v>
      </c>
      <c r="C248">
        <v>7</v>
      </c>
      <c r="E248">
        <f t="shared" si="38"/>
        <v>0</v>
      </c>
      <c r="F248">
        <f t="shared" si="40"/>
        <v>503</v>
      </c>
      <c r="G248">
        <f t="shared" si="46"/>
        <v>26</v>
      </c>
      <c r="H248" s="39">
        <f t="shared" si="41"/>
        <v>100</v>
      </c>
      <c r="I248" s="36">
        <f t="shared" si="37"/>
        <v>0</v>
      </c>
      <c r="J248" s="36">
        <f t="shared" si="43"/>
        <v>1595250</v>
      </c>
      <c r="K248" s="36">
        <f t="shared" si="44"/>
        <v>1310250</v>
      </c>
      <c r="L248" s="36">
        <f t="shared" si="45"/>
        <v>285000</v>
      </c>
      <c r="M248" s="36">
        <f t="shared" si="39"/>
        <v>123660</v>
      </c>
      <c r="N248" s="36">
        <f t="shared" si="42"/>
        <v>1310250</v>
      </c>
      <c r="O248" s="36">
        <f t="shared" si="47"/>
        <v>130000</v>
      </c>
    </row>
    <row r="249" spans="1:15" ht="12.75">
      <c r="A249" s="1">
        <v>38587</v>
      </c>
      <c r="B249" t="s">
        <v>33</v>
      </c>
      <c r="C249">
        <v>10</v>
      </c>
      <c r="E249">
        <f t="shared" si="38"/>
        <v>0</v>
      </c>
      <c r="F249">
        <f t="shared" si="40"/>
        <v>503</v>
      </c>
      <c r="G249">
        <f t="shared" si="46"/>
        <v>16</v>
      </c>
      <c r="H249" s="39">
        <f t="shared" si="41"/>
        <v>100</v>
      </c>
      <c r="I249" s="36">
        <f t="shared" si="37"/>
        <v>0</v>
      </c>
      <c r="J249" s="36">
        <f t="shared" si="43"/>
        <v>1595250</v>
      </c>
      <c r="K249" s="36">
        <f t="shared" si="44"/>
        <v>1310250</v>
      </c>
      <c r="L249" s="36">
        <f t="shared" si="45"/>
        <v>285000</v>
      </c>
      <c r="M249" s="36">
        <f t="shared" si="39"/>
        <v>123660</v>
      </c>
      <c r="N249" s="36">
        <f t="shared" si="42"/>
        <v>1310250</v>
      </c>
      <c r="O249" s="36">
        <f t="shared" si="47"/>
        <v>80000</v>
      </c>
    </row>
    <row r="250" spans="1:15" ht="12.75">
      <c r="A250" s="1">
        <v>38588</v>
      </c>
      <c r="B250" t="s">
        <v>33</v>
      </c>
      <c r="C250">
        <v>6</v>
      </c>
      <c r="E250">
        <f t="shared" si="38"/>
        <v>0</v>
      </c>
      <c r="F250">
        <f t="shared" si="40"/>
        <v>503</v>
      </c>
      <c r="G250">
        <f t="shared" si="46"/>
        <v>16</v>
      </c>
      <c r="H250" s="39">
        <f t="shared" si="41"/>
        <v>100</v>
      </c>
      <c r="I250" s="36">
        <f t="shared" si="37"/>
        <v>0</v>
      </c>
      <c r="J250" s="36">
        <f t="shared" si="43"/>
        <v>1595250</v>
      </c>
      <c r="K250" s="36">
        <f t="shared" si="44"/>
        <v>1310250</v>
      </c>
      <c r="L250" s="36">
        <f t="shared" si="45"/>
        <v>285000</v>
      </c>
      <c r="M250" s="36">
        <f t="shared" si="39"/>
        <v>123660</v>
      </c>
      <c r="N250" s="36">
        <f t="shared" si="42"/>
        <v>1310250</v>
      </c>
      <c r="O250" s="36">
        <f t="shared" si="47"/>
        <v>80000</v>
      </c>
    </row>
    <row r="251" spans="1:15" ht="12.75">
      <c r="A251" s="1">
        <v>38595</v>
      </c>
      <c r="B251" t="s">
        <v>34</v>
      </c>
      <c r="C251">
        <v>24</v>
      </c>
      <c r="D251">
        <v>8</v>
      </c>
      <c r="E251">
        <f t="shared" si="38"/>
        <v>10</v>
      </c>
      <c r="F251">
        <f t="shared" si="40"/>
        <v>513</v>
      </c>
      <c r="G251">
        <f t="shared" si="46"/>
        <v>29</v>
      </c>
      <c r="H251" s="39">
        <f t="shared" si="41"/>
        <v>100</v>
      </c>
      <c r="I251" s="36">
        <f t="shared" si="37"/>
        <v>50000</v>
      </c>
      <c r="J251" s="36">
        <f t="shared" si="43"/>
        <v>1645250</v>
      </c>
      <c r="K251" s="36">
        <f t="shared" si="44"/>
        <v>1645250</v>
      </c>
      <c r="L251" s="36">
        <f t="shared" si="45"/>
        <v>0</v>
      </c>
      <c r="M251" s="36">
        <f t="shared" si="39"/>
        <v>65810</v>
      </c>
      <c r="N251" s="36">
        <f t="shared" si="42"/>
        <v>1645250</v>
      </c>
      <c r="O251" s="36">
        <f t="shared" si="47"/>
        <v>145000</v>
      </c>
    </row>
    <row r="252" spans="1:15" ht="12.75">
      <c r="A252" s="1">
        <v>38597</v>
      </c>
      <c r="B252" t="s">
        <v>32</v>
      </c>
      <c r="C252">
        <v>19</v>
      </c>
      <c r="D252">
        <v>15</v>
      </c>
      <c r="E252">
        <f t="shared" si="38"/>
        <v>10</v>
      </c>
      <c r="F252">
        <f t="shared" si="40"/>
        <v>523</v>
      </c>
      <c r="G252">
        <f t="shared" si="46"/>
        <v>39</v>
      </c>
      <c r="H252" s="39">
        <f t="shared" si="41"/>
        <v>100</v>
      </c>
      <c r="I252" s="36">
        <f t="shared" si="37"/>
        <v>50000</v>
      </c>
      <c r="J252" s="36">
        <f t="shared" si="43"/>
        <v>1695250</v>
      </c>
      <c r="K252" s="36">
        <f t="shared" si="44"/>
        <v>1645250</v>
      </c>
      <c r="L252" s="36">
        <f t="shared" si="45"/>
        <v>50000</v>
      </c>
      <c r="M252" s="36">
        <f t="shared" si="39"/>
        <v>78310</v>
      </c>
      <c r="N252" s="36">
        <f t="shared" si="42"/>
        <v>1645250</v>
      </c>
      <c r="O252" s="36">
        <f t="shared" si="47"/>
        <v>195000</v>
      </c>
    </row>
    <row r="253" spans="1:15" ht="12.75">
      <c r="A253" s="1">
        <v>38602</v>
      </c>
      <c r="B253" t="s">
        <v>33</v>
      </c>
      <c r="C253">
        <v>5</v>
      </c>
      <c r="E253">
        <f t="shared" si="38"/>
        <v>-3</v>
      </c>
      <c r="F253">
        <f t="shared" si="40"/>
        <v>520</v>
      </c>
      <c r="G253">
        <f t="shared" si="46"/>
        <v>26</v>
      </c>
      <c r="H253" s="39">
        <f t="shared" si="41"/>
        <v>100</v>
      </c>
      <c r="I253" s="36">
        <f t="shared" si="37"/>
        <v>-15000</v>
      </c>
      <c r="J253" s="36">
        <f t="shared" si="43"/>
        <v>1680250</v>
      </c>
      <c r="K253" s="36">
        <f t="shared" si="44"/>
        <v>1645250</v>
      </c>
      <c r="L253" s="36">
        <f t="shared" si="45"/>
        <v>35000</v>
      </c>
      <c r="M253" s="36">
        <f t="shared" si="39"/>
        <v>74560</v>
      </c>
      <c r="N253" s="36">
        <f t="shared" si="42"/>
        <v>1645250</v>
      </c>
      <c r="O253" s="36">
        <f t="shared" si="47"/>
        <v>130000</v>
      </c>
    </row>
    <row r="254" spans="1:15" ht="12.75">
      <c r="A254" s="1">
        <v>38603</v>
      </c>
      <c r="B254" t="s">
        <v>33</v>
      </c>
      <c r="C254">
        <v>5</v>
      </c>
      <c r="E254">
        <f t="shared" si="38"/>
        <v>-3</v>
      </c>
      <c r="F254">
        <f t="shared" si="40"/>
        <v>517</v>
      </c>
      <c r="G254">
        <f t="shared" si="46"/>
        <v>13</v>
      </c>
      <c r="H254" s="39">
        <f t="shared" si="41"/>
        <v>100</v>
      </c>
      <c r="I254" s="36">
        <f t="shared" si="37"/>
        <v>-15000</v>
      </c>
      <c r="J254" s="36">
        <f t="shared" si="43"/>
        <v>1665250</v>
      </c>
      <c r="K254" s="36">
        <f t="shared" si="44"/>
        <v>1645250</v>
      </c>
      <c r="L254" s="36">
        <f t="shared" si="45"/>
        <v>20000</v>
      </c>
      <c r="M254" s="36">
        <f t="shared" si="39"/>
        <v>70810</v>
      </c>
      <c r="N254" s="36">
        <f t="shared" si="42"/>
        <v>1645250</v>
      </c>
      <c r="O254" s="36">
        <f t="shared" si="47"/>
        <v>65000</v>
      </c>
    </row>
    <row r="255" spans="1:15" ht="12.75">
      <c r="A255" s="1">
        <v>38603</v>
      </c>
      <c r="B255" t="s">
        <v>32</v>
      </c>
      <c r="C255">
        <v>15</v>
      </c>
      <c r="D255">
        <v>8</v>
      </c>
      <c r="E255">
        <f t="shared" si="38"/>
        <v>10</v>
      </c>
      <c r="F255">
        <f t="shared" si="40"/>
        <v>527</v>
      </c>
      <c r="G255">
        <f t="shared" si="46"/>
        <v>26</v>
      </c>
      <c r="H255" s="39">
        <f t="shared" si="41"/>
        <v>100</v>
      </c>
      <c r="I255" s="36">
        <f t="shared" si="37"/>
        <v>50000</v>
      </c>
      <c r="J255" s="36">
        <f t="shared" si="43"/>
        <v>1715250</v>
      </c>
      <c r="K255" s="36">
        <f t="shared" si="44"/>
        <v>1645250</v>
      </c>
      <c r="L255" s="36">
        <f t="shared" si="45"/>
        <v>70000</v>
      </c>
      <c r="M255" s="36">
        <f t="shared" si="39"/>
        <v>83310</v>
      </c>
      <c r="N255" s="36">
        <f t="shared" si="42"/>
        <v>1645250</v>
      </c>
      <c r="O255" s="36">
        <f t="shared" si="47"/>
        <v>130000</v>
      </c>
    </row>
    <row r="256" spans="1:15" ht="12.75">
      <c r="A256" s="1">
        <v>38608</v>
      </c>
      <c r="B256" t="s">
        <v>33</v>
      </c>
      <c r="C256">
        <v>8</v>
      </c>
      <c r="E256">
        <f t="shared" si="38"/>
        <v>0</v>
      </c>
      <c r="F256">
        <f t="shared" si="40"/>
        <v>527</v>
      </c>
      <c r="G256">
        <f t="shared" si="46"/>
        <v>16</v>
      </c>
      <c r="H256" s="39">
        <f t="shared" si="41"/>
        <v>100</v>
      </c>
      <c r="I256" s="36">
        <f t="shared" si="37"/>
        <v>0</v>
      </c>
      <c r="J256" s="36">
        <f t="shared" si="43"/>
        <v>1715250</v>
      </c>
      <c r="K256" s="36">
        <f t="shared" si="44"/>
        <v>1645250</v>
      </c>
      <c r="L256" s="36">
        <f t="shared" si="45"/>
        <v>70000</v>
      </c>
      <c r="M256" s="36">
        <f t="shared" si="39"/>
        <v>83310</v>
      </c>
      <c r="N256" s="36">
        <f t="shared" si="42"/>
        <v>1645250</v>
      </c>
      <c r="O256" s="36">
        <f t="shared" si="47"/>
        <v>80000</v>
      </c>
    </row>
    <row r="257" spans="1:15" ht="12.75">
      <c r="A257" s="1">
        <v>38609</v>
      </c>
      <c r="B257" t="s">
        <v>32</v>
      </c>
      <c r="C257">
        <v>4</v>
      </c>
      <c r="E257">
        <f t="shared" si="38"/>
        <v>-3</v>
      </c>
      <c r="F257">
        <f t="shared" si="40"/>
        <v>524</v>
      </c>
      <c r="G257">
        <f t="shared" si="46"/>
        <v>16</v>
      </c>
      <c r="H257" s="39">
        <f t="shared" si="41"/>
        <v>100</v>
      </c>
      <c r="I257" s="36">
        <f t="shared" si="37"/>
        <v>-15000</v>
      </c>
      <c r="J257" s="36">
        <f t="shared" si="43"/>
        <v>1700250</v>
      </c>
      <c r="K257" s="36">
        <f t="shared" si="44"/>
        <v>1645250</v>
      </c>
      <c r="L257" s="36">
        <f t="shared" si="45"/>
        <v>55000</v>
      </c>
      <c r="M257" s="36">
        <f t="shared" si="39"/>
        <v>79560</v>
      </c>
      <c r="N257" s="36">
        <f t="shared" si="42"/>
        <v>1645250</v>
      </c>
      <c r="O257" s="36">
        <f t="shared" si="47"/>
        <v>80000</v>
      </c>
    </row>
    <row r="258" spans="1:15" ht="12.75">
      <c r="A258" s="1">
        <v>38609</v>
      </c>
      <c r="B258" t="s">
        <v>33</v>
      </c>
      <c r="C258">
        <v>6</v>
      </c>
      <c r="E258">
        <f t="shared" si="38"/>
        <v>0</v>
      </c>
      <c r="F258">
        <f t="shared" si="40"/>
        <v>524</v>
      </c>
      <c r="G258">
        <f t="shared" si="46"/>
        <v>19</v>
      </c>
      <c r="H258" s="39">
        <f t="shared" si="41"/>
        <v>100</v>
      </c>
      <c r="I258" s="36">
        <f t="shared" si="37"/>
        <v>0</v>
      </c>
      <c r="J258" s="36">
        <f t="shared" si="43"/>
        <v>1700250</v>
      </c>
      <c r="K258" s="36">
        <f t="shared" si="44"/>
        <v>1645250</v>
      </c>
      <c r="L258" s="36">
        <f t="shared" si="45"/>
        <v>55000</v>
      </c>
      <c r="M258" s="36">
        <f t="shared" si="39"/>
        <v>79560</v>
      </c>
      <c r="N258" s="36">
        <f t="shared" si="42"/>
        <v>1645250</v>
      </c>
      <c r="O258" s="36">
        <f t="shared" si="47"/>
        <v>95000</v>
      </c>
    </row>
    <row r="259" spans="1:15" ht="12.75">
      <c r="A259" s="1">
        <v>38610</v>
      </c>
      <c r="B259" t="s">
        <v>32</v>
      </c>
      <c r="C259">
        <v>13</v>
      </c>
      <c r="D259">
        <v>4</v>
      </c>
      <c r="E259">
        <f t="shared" si="38"/>
        <v>10</v>
      </c>
      <c r="F259">
        <f t="shared" si="40"/>
        <v>534</v>
      </c>
      <c r="G259">
        <f t="shared" si="46"/>
        <v>29</v>
      </c>
      <c r="H259" s="39">
        <f t="shared" si="41"/>
        <v>100</v>
      </c>
      <c r="I259" s="36">
        <f t="shared" si="37"/>
        <v>50000</v>
      </c>
      <c r="J259" s="36">
        <f t="shared" si="43"/>
        <v>1750250</v>
      </c>
      <c r="K259" s="36">
        <f t="shared" si="44"/>
        <v>1645250</v>
      </c>
      <c r="L259" s="36">
        <f t="shared" si="45"/>
        <v>105000</v>
      </c>
      <c r="M259" s="36">
        <f t="shared" si="39"/>
        <v>92060</v>
      </c>
      <c r="N259" s="36">
        <f t="shared" si="42"/>
        <v>1645250</v>
      </c>
      <c r="O259" s="36">
        <f t="shared" si="47"/>
        <v>145000</v>
      </c>
    </row>
    <row r="260" spans="1:15" ht="12.75">
      <c r="A260" s="1">
        <v>38617</v>
      </c>
      <c r="B260" t="s">
        <v>34</v>
      </c>
      <c r="C260">
        <v>5</v>
      </c>
      <c r="E260">
        <f t="shared" si="38"/>
        <v>-3</v>
      </c>
      <c r="F260">
        <f t="shared" si="40"/>
        <v>531</v>
      </c>
      <c r="G260">
        <f t="shared" si="46"/>
        <v>29</v>
      </c>
      <c r="H260" s="39">
        <f t="shared" si="41"/>
        <v>100</v>
      </c>
      <c r="I260" s="36">
        <f t="shared" si="37"/>
        <v>-15000</v>
      </c>
      <c r="J260" s="36">
        <f t="shared" si="43"/>
        <v>1735250</v>
      </c>
      <c r="K260" s="36">
        <f t="shared" si="44"/>
        <v>1645250</v>
      </c>
      <c r="L260" s="36">
        <f t="shared" si="45"/>
        <v>90000</v>
      </c>
      <c r="M260" s="36">
        <f t="shared" si="39"/>
        <v>88310</v>
      </c>
      <c r="N260" s="36">
        <f t="shared" si="42"/>
        <v>1645250</v>
      </c>
      <c r="O260" s="36">
        <f t="shared" si="47"/>
        <v>145000</v>
      </c>
    </row>
    <row r="261" spans="1:15" ht="12.75">
      <c r="A261" s="1">
        <v>38618</v>
      </c>
      <c r="B261" t="s">
        <v>33</v>
      </c>
      <c r="C261">
        <v>13</v>
      </c>
      <c r="D261">
        <v>4</v>
      </c>
      <c r="E261">
        <f t="shared" si="38"/>
        <v>10</v>
      </c>
      <c r="F261">
        <f t="shared" si="40"/>
        <v>541</v>
      </c>
      <c r="G261">
        <f t="shared" si="46"/>
        <v>42</v>
      </c>
      <c r="H261" s="39">
        <f t="shared" si="41"/>
        <v>100</v>
      </c>
      <c r="I261" s="36">
        <f t="shared" si="37"/>
        <v>50000</v>
      </c>
      <c r="J261" s="36">
        <f t="shared" si="43"/>
        <v>1785250</v>
      </c>
      <c r="K261" s="36">
        <f t="shared" si="44"/>
        <v>1645250</v>
      </c>
      <c r="L261" s="36">
        <f t="shared" si="45"/>
        <v>140000</v>
      </c>
      <c r="M261" s="36">
        <f t="shared" si="39"/>
        <v>100810</v>
      </c>
      <c r="N261" s="36">
        <f t="shared" si="42"/>
        <v>1645250</v>
      </c>
      <c r="O261" s="36">
        <f t="shared" si="47"/>
        <v>210000</v>
      </c>
    </row>
    <row r="262" spans="1:15" ht="12.75">
      <c r="A262" s="1">
        <v>38621</v>
      </c>
      <c r="B262" t="s">
        <v>33</v>
      </c>
      <c r="C262">
        <v>6</v>
      </c>
      <c r="E262">
        <f t="shared" si="38"/>
        <v>0</v>
      </c>
      <c r="F262">
        <f t="shared" si="40"/>
        <v>541</v>
      </c>
      <c r="G262">
        <f t="shared" si="46"/>
        <v>32</v>
      </c>
      <c r="H262" s="39">
        <f t="shared" si="41"/>
        <v>100</v>
      </c>
      <c r="I262" s="36">
        <f t="shared" si="37"/>
        <v>0</v>
      </c>
      <c r="J262" s="36">
        <f t="shared" si="43"/>
        <v>1785250</v>
      </c>
      <c r="K262" s="36">
        <f t="shared" si="44"/>
        <v>1645250</v>
      </c>
      <c r="L262" s="36">
        <f t="shared" si="45"/>
        <v>140000</v>
      </c>
      <c r="M262" s="36">
        <f t="shared" si="39"/>
        <v>100810</v>
      </c>
      <c r="N262" s="36">
        <f t="shared" si="42"/>
        <v>1645250</v>
      </c>
      <c r="O262" s="36">
        <f t="shared" si="47"/>
        <v>160000</v>
      </c>
    </row>
    <row r="263" spans="1:15" ht="12.75">
      <c r="A263" s="1">
        <v>38622</v>
      </c>
      <c r="B263" t="s">
        <v>32</v>
      </c>
      <c r="C263">
        <v>23</v>
      </c>
      <c r="D263">
        <v>13</v>
      </c>
      <c r="E263">
        <f t="shared" si="38"/>
        <v>10</v>
      </c>
      <c r="F263">
        <f t="shared" si="40"/>
        <v>551</v>
      </c>
      <c r="G263">
        <f t="shared" si="46"/>
        <v>42</v>
      </c>
      <c r="H263" s="39">
        <f t="shared" si="41"/>
        <v>100</v>
      </c>
      <c r="I263" s="36">
        <f t="shared" si="37"/>
        <v>50000</v>
      </c>
      <c r="J263" s="36">
        <f t="shared" si="43"/>
        <v>1835250</v>
      </c>
      <c r="K263" s="36">
        <f t="shared" si="44"/>
        <v>1645250</v>
      </c>
      <c r="L263" s="36">
        <f t="shared" si="45"/>
        <v>190000</v>
      </c>
      <c r="M263" s="36">
        <f t="shared" si="39"/>
        <v>113310</v>
      </c>
      <c r="N263" s="36">
        <f t="shared" si="42"/>
        <v>1645250</v>
      </c>
      <c r="O263" s="36">
        <f t="shared" si="47"/>
        <v>210000</v>
      </c>
    </row>
    <row r="264" spans="1:15" ht="12.75">
      <c r="A264" s="1">
        <v>38628</v>
      </c>
      <c r="B264" t="s">
        <v>33</v>
      </c>
      <c r="C264">
        <v>5</v>
      </c>
      <c r="E264">
        <f t="shared" si="38"/>
        <v>-3</v>
      </c>
      <c r="F264">
        <f t="shared" si="40"/>
        <v>548</v>
      </c>
      <c r="G264">
        <f t="shared" si="46"/>
        <v>39</v>
      </c>
      <c r="H264" s="39">
        <f t="shared" si="41"/>
        <v>100</v>
      </c>
      <c r="I264" s="36">
        <f t="shared" si="37"/>
        <v>-15000</v>
      </c>
      <c r="J264" s="36">
        <f t="shared" si="43"/>
        <v>1820250</v>
      </c>
      <c r="K264" s="36">
        <f t="shared" si="44"/>
        <v>1645250</v>
      </c>
      <c r="L264" s="36">
        <f t="shared" si="45"/>
        <v>175000</v>
      </c>
      <c r="M264" s="36">
        <f t="shared" si="39"/>
        <v>109560</v>
      </c>
      <c r="N264" s="36">
        <f t="shared" si="42"/>
        <v>1645250</v>
      </c>
      <c r="O264" s="36">
        <f t="shared" si="47"/>
        <v>195000</v>
      </c>
    </row>
    <row r="265" spans="1:15" ht="12.75">
      <c r="A265" s="1">
        <v>38632</v>
      </c>
      <c r="B265" t="s">
        <v>34</v>
      </c>
      <c r="C265">
        <v>7</v>
      </c>
      <c r="E265">
        <f t="shared" si="38"/>
        <v>0</v>
      </c>
      <c r="F265">
        <f t="shared" si="40"/>
        <v>548</v>
      </c>
      <c r="G265">
        <f t="shared" si="46"/>
        <v>42</v>
      </c>
      <c r="H265" s="39">
        <f t="shared" si="41"/>
        <v>100</v>
      </c>
      <c r="I265" s="36">
        <f t="shared" si="37"/>
        <v>0</v>
      </c>
      <c r="J265" s="36">
        <f t="shared" si="43"/>
        <v>1820250</v>
      </c>
      <c r="K265" s="36">
        <f t="shared" si="44"/>
        <v>1645250</v>
      </c>
      <c r="L265" s="36">
        <f t="shared" si="45"/>
        <v>175000</v>
      </c>
      <c r="M265" s="36">
        <f t="shared" si="39"/>
        <v>109560</v>
      </c>
      <c r="N265" s="36">
        <f t="shared" si="42"/>
        <v>1645250</v>
      </c>
      <c r="O265" s="36">
        <f t="shared" si="47"/>
        <v>210000</v>
      </c>
    </row>
    <row r="266" spans="1:15" ht="12.75">
      <c r="A266" s="1">
        <v>38632</v>
      </c>
      <c r="B266" t="s">
        <v>33</v>
      </c>
      <c r="C266">
        <v>8</v>
      </c>
      <c r="E266">
        <f t="shared" si="38"/>
        <v>0</v>
      </c>
      <c r="F266">
        <f t="shared" si="40"/>
        <v>548</v>
      </c>
      <c r="G266">
        <f t="shared" si="46"/>
        <v>45</v>
      </c>
      <c r="H266" s="39">
        <f t="shared" si="41"/>
        <v>100</v>
      </c>
      <c r="I266" s="36">
        <f t="shared" si="37"/>
        <v>0</v>
      </c>
      <c r="J266" s="36">
        <f t="shared" si="43"/>
        <v>1820250</v>
      </c>
      <c r="K266" s="36">
        <f t="shared" si="44"/>
        <v>1645250</v>
      </c>
      <c r="L266" s="36">
        <f t="shared" si="45"/>
        <v>175000</v>
      </c>
      <c r="M266" s="36">
        <f t="shared" si="39"/>
        <v>109560</v>
      </c>
      <c r="N266" s="36">
        <f t="shared" si="42"/>
        <v>1645250</v>
      </c>
      <c r="O266" s="36">
        <f t="shared" si="47"/>
        <v>225000</v>
      </c>
    </row>
    <row r="267" spans="1:15" ht="12.75">
      <c r="A267" s="1">
        <v>38636</v>
      </c>
      <c r="B267" t="s">
        <v>32</v>
      </c>
      <c r="C267">
        <v>8</v>
      </c>
      <c r="E267">
        <f t="shared" si="38"/>
        <v>0</v>
      </c>
      <c r="F267">
        <f t="shared" si="40"/>
        <v>548</v>
      </c>
      <c r="G267">
        <f t="shared" si="46"/>
        <v>45</v>
      </c>
      <c r="H267" s="39">
        <f t="shared" si="41"/>
        <v>100</v>
      </c>
      <c r="I267" s="36">
        <f t="shared" si="37"/>
        <v>0</v>
      </c>
      <c r="J267" s="36">
        <f t="shared" si="43"/>
        <v>1820250</v>
      </c>
      <c r="K267" s="36">
        <f t="shared" si="44"/>
        <v>1645250</v>
      </c>
      <c r="L267" s="36">
        <f t="shared" si="45"/>
        <v>175000</v>
      </c>
      <c r="M267" s="36">
        <f t="shared" si="39"/>
        <v>109560</v>
      </c>
      <c r="N267" s="36">
        <f t="shared" si="42"/>
        <v>1645250</v>
      </c>
      <c r="O267" s="36">
        <f t="shared" si="47"/>
        <v>225000</v>
      </c>
    </row>
    <row r="268" spans="1:15" ht="12.75">
      <c r="A268" s="1">
        <v>38636</v>
      </c>
      <c r="B268" t="s">
        <v>33</v>
      </c>
      <c r="C268">
        <v>8</v>
      </c>
      <c r="E268">
        <f t="shared" si="38"/>
        <v>0</v>
      </c>
      <c r="F268">
        <f t="shared" si="40"/>
        <v>548</v>
      </c>
      <c r="G268">
        <f t="shared" si="46"/>
        <v>45</v>
      </c>
      <c r="H268" s="39">
        <f t="shared" si="41"/>
        <v>100</v>
      </c>
      <c r="I268" s="36">
        <f t="shared" si="37"/>
        <v>0</v>
      </c>
      <c r="J268" s="36">
        <f t="shared" si="43"/>
        <v>1820250</v>
      </c>
      <c r="K268" s="36">
        <f t="shared" si="44"/>
        <v>1645250</v>
      </c>
      <c r="L268" s="36">
        <f t="shared" si="45"/>
        <v>175000</v>
      </c>
      <c r="M268" s="36">
        <f t="shared" si="39"/>
        <v>109560</v>
      </c>
      <c r="N268" s="36">
        <f t="shared" si="42"/>
        <v>1645250</v>
      </c>
      <c r="O268" s="36">
        <f t="shared" si="47"/>
        <v>225000</v>
      </c>
    </row>
    <row r="269" spans="1:15" ht="12.75">
      <c r="A269" s="1">
        <v>38639</v>
      </c>
      <c r="B269" t="s">
        <v>34</v>
      </c>
      <c r="C269">
        <v>17</v>
      </c>
      <c r="D269">
        <v>8</v>
      </c>
      <c r="E269">
        <f t="shared" si="38"/>
        <v>10</v>
      </c>
      <c r="F269">
        <f t="shared" si="40"/>
        <v>558</v>
      </c>
      <c r="G269">
        <f t="shared" si="46"/>
        <v>55</v>
      </c>
      <c r="H269" s="39">
        <f t="shared" si="41"/>
        <v>100</v>
      </c>
      <c r="I269" s="36">
        <f t="shared" si="37"/>
        <v>50000</v>
      </c>
      <c r="J269" s="36">
        <f t="shared" si="43"/>
        <v>1870250</v>
      </c>
      <c r="K269" s="36">
        <f t="shared" si="44"/>
        <v>1645250</v>
      </c>
      <c r="L269" s="36">
        <f t="shared" si="45"/>
        <v>225000</v>
      </c>
      <c r="M269" s="36">
        <f t="shared" si="39"/>
        <v>122060</v>
      </c>
      <c r="N269" s="36">
        <f t="shared" si="42"/>
        <v>1645250</v>
      </c>
      <c r="O269" s="36">
        <f t="shared" si="47"/>
        <v>275000</v>
      </c>
    </row>
    <row r="270" spans="1:15" ht="12.75">
      <c r="A270" s="1">
        <v>38645</v>
      </c>
      <c r="B270" t="s">
        <v>34</v>
      </c>
      <c r="C270">
        <v>4</v>
      </c>
      <c r="E270">
        <f t="shared" si="38"/>
        <v>-3</v>
      </c>
      <c r="F270">
        <f t="shared" si="40"/>
        <v>555</v>
      </c>
      <c r="G270">
        <f t="shared" si="46"/>
        <v>52</v>
      </c>
      <c r="H270" s="39">
        <f t="shared" si="41"/>
        <v>100</v>
      </c>
      <c r="I270" s="36">
        <f t="shared" si="37"/>
        <v>-15000</v>
      </c>
      <c r="J270" s="36">
        <f t="shared" si="43"/>
        <v>1855250</v>
      </c>
      <c r="K270" s="36">
        <f t="shared" si="44"/>
        <v>1645250</v>
      </c>
      <c r="L270" s="36">
        <f t="shared" si="45"/>
        <v>210000</v>
      </c>
      <c r="M270" s="36">
        <f t="shared" si="39"/>
        <v>118310</v>
      </c>
      <c r="N270" s="36">
        <f t="shared" si="42"/>
        <v>1645250</v>
      </c>
      <c r="O270" s="36">
        <f t="shared" si="47"/>
        <v>260000</v>
      </c>
    </row>
    <row r="271" spans="1:15" ht="12.75">
      <c r="A271" s="1">
        <v>38645</v>
      </c>
      <c r="B271" t="s">
        <v>33</v>
      </c>
      <c r="C271">
        <v>4</v>
      </c>
      <c r="E271">
        <f t="shared" si="38"/>
        <v>-3</v>
      </c>
      <c r="F271">
        <f t="shared" si="40"/>
        <v>552</v>
      </c>
      <c r="G271">
        <f t="shared" si="46"/>
        <v>39</v>
      </c>
      <c r="H271" s="39">
        <f t="shared" si="41"/>
        <v>100</v>
      </c>
      <c r="I271" s="36">
        <f t="shared" si="37"/>
        <v>-15000</v>
      </c>
      <c r="J271" s="36">
        <f t="shared" si="43"/>
        <v>1840250</v>
      </c>
      <c r="K271" s="36">
        <f t="shared" si="44"/>
        <v>1645250</v>
      </c>
      <c r="L271" s="36">
        <f t="shared" si="45"/>
        <v>195000</v>
      </c>
      <c r="M271" s="36">
        <f t="shared" si="39"/>
        <v>114560</v>
      </c>
      <c r="N271" s="36">
        <f t="shared" si="42"/>
        <v>1645250</v>
      </c>
      <c r="O271" s="36">
        <f t="shared" si="47"/>
        <v>195000</v>
      </c>
    </row>
    <row r="272" spans="1:15" ht="12.75">
      <c r="A272" s="1">
        <v>38646</v>
      </c>
      <c r="B272" t="s">
        <v>34</v>
      </c>
      <c r="C272">
        <v>26</v>
      </c>
      <c r="D272">
        <v>12</v>
      </c>
      <c r="E272">
        <f t="shared" si="38"/>
        <v>10</v>
      </c>
      <c r="F272">
        <f t="shared" si="40"/>
        <v>562</v>
      </c>
      <c r="G272">
        <f t="shared" si="46"/>
        <v>39</v>
      </c>
      <c r="H272" s="39">
        <f t="shared" si="41"/>
        <v>100</v>
      </c>
      <c r="I272" s="36">
        <f t="shared" si="37"/>
        <v>50000</v>
      </c>
      <c r="J272" s="36">
        <f t="shared" si="43"/>
        <v>1890250</v>
      </c>
      <c r="K272" s="36">
        <f t="shared" si="44"/>
        <v>1645250</v>
      </c>
      <c r="L272" s="36">
        <f t="shared" si="45"/>
        <v>245000</v>
      </c>
      <c r="M272" s="36">
        <f t="shared" si="39"/>
        <v>127060</v>
      </c>
      <c r="N272" s="36">
        <f t="shared" si="42"/>
        <v>1645250</v>
      </c>
      <c r="O272" s="36">
        <f t="shared" si="47"/>
        <v>195000</v>
      </c>
    </row>
    <row r="273" spans="1:15" ht="12.75">
      <c r="A273" s="1">
        <v>38652</v>
      </c>
      <c r="B273" t="s">
        <v>33</v>
      </c>
      <c r="C273">
        <v>4</v>
      </c>
      <c r="E273">
        <f t="shared" si="38"/>
        <v>-3</v>
      </c>
      <c r="F273">
        <f t="shared" si="40"/>
        <v>559</v>
      </c>
      <c r="G273">
        <f t="shared" si="46"/>
        <v>39</v>
      </c>
      <c r="H273" s="39">
        <f t="shared" si="41"/>
        <v>100</v>
      </c>
      <c r="I273" s="36">
        <f t="shared" si="37"/>
        <v>-15000</v>
      </c>
      <c r="J273" s="36">
        <f t="shared" si="43"/>
        <v>1875250</v>
      </c>
      <c r="K273" s="36">
        <f t="shared" si="44"/>
        <v>1645250</v>
      </c>
      <c r="L273" s="36">
        <f t="shared" si="45"/>
        <v>230000</v>
      </c>
      <c r="M273" s="36">
        <f t="shared" si="39"/>
        <v>123310</v>
      </c>
      <c r="N273" s="36">
        <f t="shared" si="42"/>
        <v>1645250</v>
      </c>
      <c r="O273" s="36">
        <f t="shared" si="47"/>
        <v>195000</v>
      </c>
    </row>
    <row r="274" spans="1:15" ht="12.75">
      <c r="A274" s="1">
        <v>38652</v>
      </c>
      <c r="B274" t="s">
        <v>32</v>
      </c>
      <c r="C274">
        <v>3</v>
      </c>
      <c r="E274">
        <f t="shared" si="38"/>
        <v>-3</v>
      </c>
      <c r="F274">
        <f t="shared" si="40"/>
        <v>556</v>
      </c>
      <c r="G274">
        <f t="shared" si="46"/>
        <v>39</v>
      </c>
      <c r="H274" s="39">
        <f t="shared" si="41"/>
        <v>100</v>
      </c>
      <c r="I274" s="36">
        <f t="shared" si="37"/>
        <v>-15000</v>
      </c>
      <c r="J274" s="36">
        <f t="shared" si="43"/>
        <v>1860250</v>
      </c>
      <c r="K274" s="36">
        <f t="shared" si="44"/>
        <v>1645250</v>
      </c>
      <c r="L274" s="36">
        <f t="shared" si="45"/>
        <v>215000</v>
      </c>
      <c r="M274" s="36">
        <f t="shared" si="39"/>
        <v>119560</v>
      </c>
      <c r="N274" s="36">
        <f t="shared" si="42"/>
        <v>1645250</v>
      </c>
      <c r="O274" s="36">
        <f t="shared" si="47"/>
        <v>195000</v>
      </c>
    </row>
    <row r="275" spans="1:15" ht="12.75">
      <c r="A275" s="1">
        <v>38653</v>
      </c>
      <c r="B275" t="s">
        <v>34</v>
      </c>
      <c r="C275">
        <v>21</v>
      </c>
      <c r="D275">
        <v>12</v>
      </c>
      <c r="E275">
        <f t="shared" si="38"/>
        <v>10</v>
      </c>
      <c r="F275">
        <f t="shared" si="40"/>
        <v>566</v>
      </c>
      <c r="G275">
        <f t="shared" si="46"/>
        <v>39</v>
      </c>
      <c r="H275" s="39">
        <f t="shared" si="41"/>
        <v>100</v>
      </c>
      <c r="I275" s="36">
        <f t="shared" si="37"/>
        <v>50000</v>
      </c>
      <c r="J275" s="36">
        <f t="shared" si="43"/>
        <v>1910250</v>
      </c>
      <c r="K275" s="36">
        <f t="shared" si="44"/>
        <v>1645250</v>
      </c>
      <c r="L275" s="36">
        <f t="shared" si="45"/>
        <v>265000</v>
      </c>
      <c r="M275" s="36">
        <f t="shared" si="39"/>
        <v>132060</v>
      </c>
      <c r="N275" s="36">
        <f t="shared" si="42"/>
        <v>1645250</v>
      </c>
      <c r="O275" s="36">
        <f t="shared" si="47"/>
        <v>195000</v>
      </c>
    </row>
    <row r="276" spans="1:15" ht="12.75">
      <c r="A276" s="1">
        <v>38657</v>
      </c>
      <c r="B276" t="s">
        <v>33</v>
      </c>
      <c r="C276">
        <v>24</v>
      </c>
      <c r="D276">
        <v>14</v>
      </c>
      <c r="E276">
        <f t="shared" si="38"/>
        <v>10</v>
      </c>
      <c r="F276">
        <f t="shared" si="40"/>
        <v>576</v>
      </c>
      <c r="G276">
        <f t="shared" si="46"/>
        <v>49</v>
      </c>
      <c r="H276" s="39">
        <f t="shared" si="41"/>
        <v>100</v>
      </c>
      <c r="I276" s="36">
        <f t="shared" si="37"/>
        <v>50000</v>
      </c>
      <c r="J276" s="36">
        <f t="shared" si="43"/>
        <v>1960250</v>
      </c>
      <c r="K276" s="36">
        <f t="shared" si="44"/>
        <v>1645250</v>
      </c>
      <c r="L276" s="36">
        <f t="shared" si="45"/>
        <v>315000</v>
      </c>
      <c r="M276" s="36">
        <f t="shared" si="39"/>
        <v>144560</v>
      </c>
      <c r="N276" s="36">
        <f t="shared" si="42"/>
        <v>1645250</v>
      </c>
      <c r="O276" s="36">
        <f t="shared" si="47"/>
        <v>245000</v>
      </c>
    </row>
    <row r="277" spans="1:15" ht="12.75">
      <c r="A277" s="1">
        <v>38660</v>
      </c>
      <c r="B277" t="s">
        <v>32</v>
      </c>
      <c r="C277">
        <v>10</v>
      </c>
      <c r="D277">
        <v>2</v>
      </c>
      <c r="E277">
        <f t="shared" si="38"/>
        <v>0</v>
      </c>
      <c r="F277">
        <f t="shared" si="40"/>
        <v>576</v>
      </c>
      <c r="G277">
        <f t="shared" si="46"/>
        <v>52</v>
      </c>
      <c r="H277" s="39">
        <f t="shared" si="41"/>
        <v>100</v>
      </c>
      <c r="I277" s="36">
        <f t="shared" si="37"/>
        <v>0</v>
      </c>
      <c r="J277" s="36">
        <f t="shared" si="43"/>
        <v>1960250</v>
      </c>
      <c r="K277" s="36">
        <f t="shared" si="44"/>
        <v>1645250</v>
      </c>
      <c r="L277" s="36">
        <f t="shared" si="45"/>
        <v>315000</v>
      </c>
      <c r="M277" s="36">
        <f t="shared" si="39"/>
        <v>144560</v>
      </c>
      <c r="N277" s="36">
        <f t="shared" si="42"/>
        <v>1645250</v>
      </c>
      <c r="O277" s="36">
        <f t="shared" si="47"/>
        <v>260000</v>
      </c>
    </row>
    <row r="278" spans="1:15" ht="12.75">
      <c r="A278" s="1">
        <v>38664</v>
      </c>
      <c r="B278" t="s">
        <v>33</v>
      </c>
      <c r="C278">
        <v>11</v>
      </c>
      <c r="D278">
        <v>3</v>
      </c>
      <c r="E278">
        <f t="shared" si="38"/>
        <v>0</v>
      </c>
      <c r="F278">
        <f t="shared" si="40"/>
        <v>576</v>
      </c>
      <c r="G278">
        <f t="shared" si="46"/>
        <v>52</v>
      </c>
      <c r="H278" s="39">
        <f t="shared" si="41"/>
        <v>100</v>
      </c>
      <c r="I278" s="36">
        <f t="shared" si="37"/>
        <v>0</v>
      </c>
      <c r="J278" s="36">
        <f t="shared" si="43"/>
        <v>1960250</v>
      </c>
      <c r="K278" s="36">
        <f t="shared" si="44"/>
        <v>1645250</v>
      </c>
      <c r="L278" s="36">
        <f t="shared" si="45"/>
        <v>315000</v>
      </c>
      <c r="M278" s="36">
        <f t="shared" si="39"/>
        <v>144560</v>
      </c>
      <c r="N278" s="36">
        <f t="shared" si="42"/>
        <v>1645250</v>
      </c>
      <c r="O278" s="36">
        <f t="shared" si="47"/>
        <v>260000</v>
      </c>
    </row>
    <row r="279" spans="1:15" ht="12.75">
      <c r="A279" s="1">
        <v>38670</v>
      </c>
      <c r="B279" t="s">
        <v>34</v>
      </c>
      <c r="C279">
        <v>4</v>
      </c>
      <c r="E279">
        <f t="shared" si="38"/>
        <v>-3</v>
      </c>
      <c r="F279">
        <f t="shared" si="40"/>
        <v>573</v>
      </c>
      <c r="G279">
        <f t="shared" si="46"/>
        <v>39</v>
      </c>
      <c r="H279" s="39">
        <f t="shared" si="41"/>
        <v>100</v>
      </c>
      <c r="I279" s="36">
        <f t="shared" si="37"/>
        <v>-15000</v>
      </c>
      <c r="J279" s="36">
        <f t="shared" si="43"/>
        <v>1945250</v>
      </c>
      <c r="K279" s="36">
        <f t="shared" si="44"/>
        <v>1645250</v>
      </c>
      <c r="L279" s="36">
        <f t="shared" si="45"/>
        <v>300000</v>
      </c>
      <c r="M279" s="36">
        <f t="shared" si="39"/>
        <v>140810</v>
      </c>
      <c r="N279" s="36">
        <f t="shared" si="42"/>
        <v>1645250</v>
      </c>
      <c r="O279" s="36">
        <f t="shared" si="47"/>
        <v>195000</v>
      </c>
    </row>
    <row r="280" spans="1:15" ht="12.75">
      <c r="A280" s="1">
        <v>38671</v>
      </c>
      <c r="B280" t="s">
        <v>33</v>
      </c>
      <c r="C280">
        <v>8</v>
      </c>
      <c r="E280">
        <f t="shared" si="38"/>
        <v>0</v>
      </c>
      <c r="F280">
        <f t="shared" si="40"/>
        <v>573</v>
      </c>
      <c r="G280">
        <f t="shared" si="46"/>
        <v>42</v>
      </c>
      <c r="H280" s="39">
        <f t="shared" si="41"/>
        <v>100</v>
      </c>
      <c r="I280" s="36">
        <f t="shared" si="37"/>
        <v>0</v>
      </c>
      <c r="J280" s="36">
        <f t="shared" si="43"/>
        <v>1945250</v>
      </c>
      <c r="K280" s="36">
        <f t="shared" si="44"/>
        <v>1645250</v>
      </c>
      <c r="L280" s="36">
        <f t="shared" si="45"/>
        <v>300000</v>
      </c>
      <c r="M280" s="36">
        <f t="shared" si="39"/>
        <v>140810</v>
      </c>
      <c r="N280" s="36">
        <f t="shared" si="42"/>
        <v>1645250</v>
      </c>
      <c r="O280" s="36">
        <f t="shared" si="47"/>
        <v>210000</v>
      </c>
    </row>
    <row r="281" spans="1:15" ht="12.75">
      <c r="A281" s="1">
        <v>38671</v>
      </c>
      <c r="B281" t="s">
        <v>33</v>
      </c>
      <c r="C281">
        <v>44</v>
      </c>
      <c r="D281">
        <v>37</v>
      </c>
      <c r="E281">
        <f t="shared" si="38"/>
        <v>10</v>
      </c>
      <c r="F281">
        <f t="shared" si="40"/>
        <v>583</v>
      </c>
      <c r="G281">
        <f t="shared" si="46"/>
        <v>42</v>
      </c>
      <c r="H281" s="39">
        <f t="shared" si="41"/>
        <v>100</v>
      </c>
      <c r="I281" s="36">
        <f t="shared" si="37"/>
        <v>50000</v>
      </c>
      <c r="J281" s="36">
        <f t="shared" si="43"/>
        <v>1995250</v>
      </c>
      <c r="K281" s="36">
        <f t="shared" si="44"/>
        <v>1645250</v>
      </c>
      <c r="L281" s="36">
        <f t="shared" si="45"/>
        <v>350000</v>
      </c>
      <c r="M281" s="36">
        <f t="shared" si="39"/>
        <v>153310</v>
      </c>
      <c r="N281" s="36">
        <f t="shared" si="42"/>
        <v>1645250</v>
      </c>
      <c r="O281" s="36">
        <f t="shared" si="47"/>
        <v>210000</v>
      </c>
    </row>
    <row r="282" spans="1:15" ht="12.75">
      <c r="A282" s="1">
        <v>38684</v>
      </c>
      <c r="B282" t="s">
        <v>33</v>
      </c>
      <c r="C282">
        <v>3</v>
      </c>
      <c r="E282">
        <f t="shared" si="38"/>
        <v>-3</v>
      </c>
      <c r="F282">
        <f t="shared" si="40"/>
        <v>580</v>
      </c>
      <c r="G282">
        <f t="shared" si="46"/>
        <v>39</v>
      </c>
      <c r="H282" s="39">
        <f t="shared" si="41"/>
        <v>100</v>
      </c>
      <c r="I282" s="36">
        <f aca="true" t="shared" si="48" ref="I282:I299">H282*E282*50</f>
        <v>-15000</v>
      </c>
      <c r="J282" s="36">
        <f t="shared" si="43"/>
        <v>1980250</v>
      </c>
      <c r="K282" s="36">
        <f t="shared" si="44"/>
        <v>1645250</v>
      </c>
      <c r="L282" s="36">
        <f t="shared" si="45"/>
        <v>335000</v>
      </c>
      <c r="M282" s="36">
        <f t="shared" si="39"/>
        <v>149560</v>
      </c>
      <c r="N282" s="36">
        <f t="shared" si="42"/>
        <v>1645250</v>
      </c>
      <c r="O282" s="36">
        <f t="shared" si="47"/>
        <v>195000</v>
      </c>
    </row>
    <row r="283" spans="1:15" ht="12.75">
      <c r="A283" s="1">
        <v>38685</v>
      </c>
      <c r="B283" t="s">
        <v>34</v>
      </c>
      <c r="C283">
        <v>3</v>
      </c>
      <c r="E283">
        <f aca="true" t="shared" si="49" ref="E283:E299">IF(C283&lt;breakeven,-1*stoploss,IF(C283&gt;=target+3,target,MAX((D283-3),0)))</f>
        <v>-3</v>
      </c>
      <c r="F283">
        <f t="shared" si="40"/>
        <v>577</v>
      </c>
      <c r="G283">
        <f t="shared" si="46"/>
        <v>26</v>
      </c>
      <c r="H283" s="39">
        <f t="shared" si="41"/>
        <v>100</v>
      </c>
      <c r="I283" s="36">
        <f t="shared" si="48"/>
        <v>-15000</v>
      </c>
      <c r="J283" s="36">
        <f t="shared" si="43"/>
        <v>1965250</v>
      </c>
      <c r="K283" s="36">
        <f t="shared" si="44"/>
        <v>1645250</v>
      </c>
      <c r="L283" s="36">
        <f t="shared" si="45"/>
        <v>320000</v>
      </c>
      <c r="M283" s="36">
        <f aca="true" t="shared" si="50" ref="M283:M299">K283*risk+L283*P</f>
        <v>145810</v>
      </c>
      <c r="N283" s="36">
        <f t="shared" si="42"/>
        <v>1645250</v>
      </c>
      <c r="O283" s="36">
        <f t="shared" si="47"/>
        <v>130000</v>
      </c>
    </row>
    <row r="284" spans="1:15" ht="12.75">
      <c r="A284" s="1">
        <v>38685</v>
      </c>
      <c r="B284" t="s">
        <v>33</v>
      </c>
      <c r="C284">
        <v>5</v>
      </c>
      <c r="E284">
        <f t="shared" si="49"/>
        <v>-3</v>
      </c>
      <c r="F284">
        <f aca="true" t="shared" si="51" ref="F284:F299">E284+F283</f>
        <v>574</v>
      </c>
      <c r="G284">
        <f t="shared" si="46"/>
        <v>26</v>
      </c>
      <c r="H284" s="39">
        <f aca="true" t="shared" si="52" ref="H284:H299">MIN((INT(M283/(50*stoploss))),max_cars)</f>
        <v>100</v>
      </c>
      <c r="I284" s="36">
        <f t="shared" si="48"/>
        <v>-15000</v>
      </c>
      <c r="J284" s="36">
        <f t="shared" si="43"/>
        <v>1950250</v>
      </c>
      <c r="K284" s="36">
        <f t="shared" si="44"/>
        <v>1645250</v>
      </c>
      <c r="L284" s="36">
        <f t="shared" si="45"/>
        <v>305000</v>
      </c>
      <c r="M284" s="36">
        <f t="shared" si="50"/>
        <v>142060</v>
      </c>
      <c r="N284" s="36">
        <f aca="true" t="shared" si="53" ref="N284:N299">MAX(K284,N283)</f>
        <v>1645250</v>
      </c>
      <c r="O284" s="36">
        <f t="shared" si="47"/>
        <v>130000</v>
      </c>
    </row>
    <row r="285" spans="1:15" ht="12.75">
      <c r="A285" s="1">
        <v>38686</v>
      </c>
      <c r="B285" t="s">
        <v>32</v>
      </c>
      <c r="C285">
        <v>5</v>
      </c>
      <c r="E285">
        <f t="shared" si="49"/>
        <v>-3</v>
      </c>
      <c r="F285">
        <f t="shared" si="51"/>
        <v>571</v>
      </c>
      <c r="G285">
        <f t="shared" si="46"/>
        <v>23</v>
      </c>
      <c r="H285" s="39">
        <f t="shared" si="52"/>
        <v>100</v>
      </c>
      <c r="I285" s="36">
        <f t="shared" si="48"/>
        <v>-15000</v>
      </c>
      <c r="J285" s="36">
        <f t="shared" si="43"/>
        <v>1935250</v>
      </c>
      <c r="K285" s="36">
        <f t="shared" si="44"/>
        <v>1645250</v>
      </c>
      <c r="L285" s="36">
        <f t="shared" si="45"/>
        <v>290000</v>
      </c>
      <c r="M285" s="36">
        <f t="shared" si="50"/>
        <v>138310</v>
      </c>
      <c r="N285" s="36">
        <f t="shared" si="53"/>
        <v>1645250</v>
      </c>
      <c r="O285" s="36">
        <f t="shared" si="47"/>
        <v>115000</v>
      </c>
    </row>
    <row r="286" spans="1:15" ht="12.75">
      <c r="A286" s="1">
        <v>38687</v>
      </c>
      <c r="B286" t="s">
        <v>34</v>
      </c>
      <c r="C286">
        <v>2</v>
      </c>
      <c r="E286">
        <f t="shared" si="49"/>
        <v>-3</v>
      </c>
      <c r="F286">
        <f t="shared" si="51"/>
        <v>568</v>
      </c>
      <c r="G286">
        <f t="shared" si="46"/>
        <v>20</v>
      </c>
      <c r="H286" s="39">
        <f t="shared" si="52"/>
        <v>100</v>
      </c>
      <c r="I286" s="36">
        <f t="shared" si="48"/>
        <v>-15000</v>
      </c>
      <c r="J286" s="36">
        <f t="shared" si="43"/>
        <v>1920250</v>
      </c>
      <c r="K286" s="36">
        <f t="shared" si="44"/>
        <v>1645250</v>
      </c>
      <c r="L286" s="36">
        <f t="shared" si="45"/>
        <v>275000</v>
      </c>
      <c r="M286" s="36">
        <f t="shared" si="50"/>
        <v>134560</v>
      </c>
      <c r="N286" s="36">
        <f t="shared" si="53"/>
        <v>1645250</v>
      </c>
      <c r="O286" s="36">
        <f t="shared" si="47"/>
        <v>100000</v>
      </c>
    </row>
    <row r="287" spans="1:15" ht="12.75">
      <c r="A287" s="1">
        <v>38688</v>
      </c>
      <c r="B287" t="s">
        <v>33</v>
      </c>
      <c r="C287">
        <v>4</v>
      </c>
      <c r="E287">
        <f t="shared" si="49"/>
        <v>-3</v>
      </c>
      <c r="F287">
        <f t="shared" si="51"/>
        <v>565</v>
      </c>
      <c r="G287">
        <f t="shared" si="46"/>
        <v>17</v>
      </c>
      <c r="H287" s="39">
        <f t="shared" si="52"/>
        <v>100</v>
      </c>
      <c r="I287" s="36">
        <f t="shared" si="48"/>
        <v>-15000</v>
      </c>
      <c r="J287" s="36">
        <f t="shared" si="43"/>
        <v>1905250</v>
      </c>
      <c r="K287" s="36">
        <f t="shared" si="44"/>
        <v>1645250</v>
      </c>
      <c r="L287" s="36">
        <f t="shared" si="45"/>
        <v>260000</v>
      </c>
      <c r="M287" s="36">
        <f t="shared" si="50"/>
        <v>130810</v>
      </c>
      <c r="N287" s="36">
        <f t="shared" si="53"/>
        <v>1645250</v>
      </c>
      <c r="O287" s="36">
        <f t="shared" si="47"/>
        <v>85000</v>
      </c>
    </row>
    <row r="288" spans="1:15" ht="12.75">
      <c r="A288" s="1">
        <v>38688</v>
      </c>
      <c r="B288" t="s">
        <v>33</v>
      </c>
      <c r="C288">
        <v>5</v>
      </c>
      <c r="E288">
        <f t="shared" si="49"/>
        <v>-3</v>
      </c>
      <c r="F288">
        <f t="shared" si="51"/>
        <v>562</v>
      </c>
      <c r="G288">
        <f t="shared" si="46"/>
        <v>14</v>
      </c>
      <c r="H288" s="39">
        <f t="shared" si="52"/>
        <v>100</v>
      </c>
      <c r="I288" s="36">
        <f t="shared" si="48"/>
        <v>-15000</v>
      </c>
      <c r="J288" s="36">
        <f t="shared" si="43"/>
        <v>1890250</v>
      </c>
      <c r="K288" s="36">
        <f t="shared" si="44"/>
        <v>1645250</v>
      </c>
      <c r="L288" s="36">
        <f t="shared" si="45"/>
        <v>245000</v>
      </c>
      <c r="M288" s="36">
        <f t="shared" si="50"/>
        <v>127060</v>
      </c>
      <c r="N288" s="36">
        <f t="shared" si="53"/>
        <v>1645250</v>
      </c>
      <c r="O288" s="36">
        <f t="shared" si="47"/>
        <v>70000</v>
      </c>
    </row>
    <row r="289" spans="1:15" ht="12.75">
      <c r="A289" s="1">
        <v>38691</v>
      </c>
      <c r="B289" t="s">
        <v>33</v>
      </c>
      <c r="C289">
        <v>15</v>
      </c>
      <c r="E289">
        <f t="shared" si="49"/>
        <v>10</v>
      </c>
      <c r="F289">
        <f t="shared" si="51"/>
        <v>572</v>
      </c>
      <c r="G289">
        <f t="shared" si="46"/>
        <v>14</v>
      </c>
      <c r="H289" s="39">
        <f t="shared" si="52"/>
        <v>100</v>
      </c>
      <c r="I289" s="36">
        <f t="shared" si="48"/>
        <v>50000</v>
      </c>
      <c r="J289" s="36">
        <f t="shared" si="43"/>
        <v>1940250</v>
      </c>
      <c r="K289" s="36">
        <f t="shared" si="44"/>
        <v>1645250</v>
      </c>
      <c r="L289" s="36">
        <f t="shared" si="45"/>
        <v>295000</v>
      </c>
      <c r="M289" s="36">
        <f t="shared" si="50"/>
        <v>139560</v>
      </c>
      <c r="N289" s="36">
        <f t="shared" si="53"/>
        <v>1645250</v>
      </c>
      <c r="O289" s="36">
        <f t="shared" si="47"/>
        <v>70000</v>
      </c>
    </row>
    <row r="290" spans="1:15" ht="12.75">
      <c r="A290" s="1">
        <v>38695</v>
      </c>
      <c r="B290" t="s">
        <v>34</v>
      </c>
      <c r="C290">
        <v>22</v>
      </c>
      <c r="D290">
        <v>13</v>
      </c>
      <c r="E290">
        <f t="shared" si="49"/>
        <v>10</v>
      </c>
      <c r="F290">
        <f t="shared" si="51"/>
        <v>582</v>
      </c>
      <c r="G290">
        <f t="shared" si="46"/>
        <v>27</v>
      </c>
      <c r="H290" s="39">
        <f t="shared" si="52"/>
        <v>100</v>
      </c>
      <c r="I290" s="36">
        <f t="shared" si="48"/>
        <v>50000</v>
      </c>
      <c r="J290" s="36">
        <f t="shared" si="43"/>
        <v>1990250</v>
      </c>
      <c r="K290" s="36">
        <f t="shared" si="44"/>
        <v>1645250</v>
      </c>
      <c r="L290" s="36">
        <f t="shared" si="45"/>
        <v>345000</v>
      </c>
      <c r="M290" s="36">
        <f t="shared" si="50"/>
        <v>152060</v>
      </c>
      <c r="N290" s="36">
        <f t="shared" si="53"/>
        <v>1645250</v>
      </c>
      <c r="O290" s="36">
        <f t="shared" si="47"/>
        <v>135000</v>
      </c>
    </row>
    <row r="291" spans="1:15" ht="12.75">
      <c r="A291" s="1">
        <v>38705</v>
      </c>
      <c r="B291" t="s">
        <v>34</v>
      </c>
      <c r="C291">
        <v>3</v>
      </c>
      <c r="E291">
        <f t="shared" si="49"/>
        <v>-3</v>
      </c>
      <c r="F291">
        <f t="shared" si="51"/>
        <v>579</v>
      </c>
      <c r="G291">
        <f t="shared" si="46"/>
        <v>27</v>
      </c>
      <c r="H291" s="39">
        <f t="shared" si="52"/>
        <v>100</v>
      </c>
      <c r="I291" s="36">
        <f t="shared" si="48"/>
        <v>-15000</v>
      </c>
      <c r="J291" s="36">
        <f t="shared" si="43"/>
        <v>1975250</v>
      </c>
      <c r="K291" s="36">
        <f t="shared" si="44"/>
        <v>1645250</v>
      </c>
      <c r="L291" s="36">
        <f t="shared" si="45"/>
        <v>330000</v>
      </c>
      <c r="M291" s="36">
        <f t="shared" si="50"/>
        <v>148310</v>
      </c>
      <c r="N291" s="36">
        <f t="shared" si="53"/>
        <v>1645250</v>
      </c>
      <c r="O291" s="36">
        <f t="shared" si="47"/>
        <v>135000</v>
      </c>
    </row>
    <row r="292" spans="1:15" ht="12.75">
      <c r="A292" s="1">
        <v>38706</v>
      </c>
      <c r="B292" t="s">
        <v>33</v>
      </c>
      <c r="C292">
        <v>14</v>
      </c>
      <c r="D292">
        <v>7</v>
      </c>
      <c r="E292">
        <f t="shared" si="49"/>
        <v>10</v>
      </c>
      <c r="F292">
        <f t="shared" si="51"/>
        <v>589</v>
      </c>
      <c r="G292">
        <f t="shared" si="46"/>
        <v>27</v>
      </c>
      <c r="H292" s="39">
        <f t="shared" si="52"/>
        <v>100</v>
      </c>
      <c r="I292" s="36">
        <f t="shared" si="48"/>
        <v>50000</v>
      </c>
      <c r="J292" s="36">
        <f t="shared" si="43"/>
        <v>2025250</v>
      </c>
      <c r="K292" s="36">
        <f t="shared" si="44"/>
        <v>1645250</v>
      </c>
      <c r="L292" s="36">
        <f t="shared" si="45"/>
        <v>380000</v>
      </c>
      <c r="M292" s="36">
        <f t="shared" si="50"/>
        <v>160810</v>
      </c>
      <c r="N292" s="36">
        <f t="shared" si="53"/>
        <v>1645250</v>
      </c>
      <c r="O292" s="36">
        <f t="shared" si="47"/>
        <v>135000</v>
      </c>
    </row>
    <row r="293" spans="1:15" ht="12.75">
      <c r="A293" s="1">
        <v>38713</v>
      </c>
      <c r="B293" t="s">
        <v>33</v>
      </c>
      <c r="C293">
        <v>4</v>
      </c>
      <c r="E293">
        <f t="shared" si="49"/>
        <v>-3</v>
      </c>
      <c r="F293">
        <f t="shared" si="51"/>
        <v>586</v>
      </c>
      <c r="G293">
        <f t="shared" si="46"/>
        <v>27</v>
      </c>
      <c r="H293" s="39">
        <f t="shared" si="52"/>
        <v>100</v>
      </c>
      <c r="I293" s="36">
        <f t="shared" si="48"/>
        <v>-15000</v>
      </c>
      <c r="J293" s="36">
        <f t="shared" si="43"/>
        <v>2010250</v>
      </c>
      <c r="K293" s="36">
        <f t="shared" si="44"/>
        <v>1645250</v>
      </c>
      <c r="L293" s="36">
        <f t="shared" si="45"/>
        <v>365000</v>
      </c>
      <c r="M293" s="36">
        <f t="shared" si="50"/>
        <v>157060</v>
      </c>
      <c r="N293" s="36">
        <f t="shared" si="53"/>
        <v>1645250</v>
      </c>
      <c r="O293" s="36">
        <f t="shared" si="47"/>
        <v>135000</v>
      </c>
    </row>
    <row r="294" spans="1:15" ht="12.75">
      <c r="A294" s="1">
        <v>38713</v>
      </c>
      <c r="B294" t="s">
        <v>32</v>
      </c>
      <c r="C294">
        <v>5</v>
      </c>
      <c r="E294">
        <f t="shared" si="49"/>
        <v>-3</v>
      </c>
      <c r="F294">
        <f t="shared" si="51"/>
        <v>583</v>
      </c>
      <c r="G294">
        <f t="shared" si="46"/>
        <v>27</v>
      </c>
      <c r="H294" s="39">
        <f t="shared" si="52"/>
        <v>100</v>
      </c>
      <c r="I294" s="36">
        <f t="shared" si="48"/>
        <v>-15000</v>
      </c>
      <c r="J294" s="36">
        <f aca="true" t="shared" si="54" ref="J294:J299">J293+I294</f>
        <v>1995250</v>
      </c>
      <c r="K294" s="36">
        <f t="shared" si="44"/>
        <v>1645250</v>
      </c>
      <c r="L294" s="36">
        <f t="shared" si="45"/>
        <v>350000</v>
      </c>
      <c r="M294" s="36">
        <f t="shared" si="50"/>
        <v>153310</v>
      </c>
      <c r="N294" s="36">
        <f t="shared" si="53"/>
        <v>1645250</v>
      </c>
      <c r="O294" s="36">
        <f t="shared" si="47"/>
        <v>135000</v>
      </c>
    </row>
    <row r="295" spans="1:15" ht="12.75">
      <c r="A295" s="1">
        <v>38720</v>
      </c>
      <c r="B295" t="s">
        <v>34</v>
      </c>
      <c r="C295">
        <v>49</v>
      </c>
      <c r="D295">
        <v>42</v>
      </c>
      <c r="E295">
        <f t="shared" si="49"/>
        <v>10</v>
      </c>
      <c r="F295">
        <f t="shared" si="51"/>
        <v>593</v>
      </c>
      <c r="G295">
        <f t="shared" si="46"/>
        <v>27</v>
      </c>
      <c r="H295" s="39">
        <f t="shared" si="52"/>
        <v>100</v>
      </c>
      <c r="I295" s="36">
        <f t="shared" si="48"/>
        <v>50000</v>
      </c>
      <c r="J295" s="36">
        <f t="shared" si="54"/>
        <v>2045250</v>
      </c>
      <c r="K295" s="36">
        <f t="shared" si="44"/>
        <v>1645250</v>
      </c>
      <c r="L295" s="36">
        <f t="shared" si="45"/>
        <v>400000</v>
      </c>
      <c r="M295" s="36">
        <f t="shared" si="50"/>
        <v>165810</v>
      </c>
      <c r="N295" s="36">
        <f t="shared" si="53"/>
        <v>1645250</v>
      </c>
      <c r="O295" s="36">
        <f t="shared" si="47"/>
        <v>135000</v>
      </c>
    </row>
    <row r="296" spans="1:15" ht="12.75">
      <c r="A296" s="1">
        <v>38729</v>
      </c>
      <c r="B296" t="s">
        <v>33</v>
      </c>
      <c r="C296">
        <v>3</v>
      </c>
      <c r="E296">
        <f t="shared" si="49"/>
        <v>-3</v>
      </c>
      <c r="F296">
        <f t="shared" si="51"/>
        <v>590</v>
      </c>
      <c r="G296">
        <f t="shared" si="46"/>
        <v>14</v>
      </c>
      <c r="H296" s="39">
        <f t="shared" si="52"/>
        <v>100</v>
      </c>
      <c r="I296" s="36">
        <f t="shared" si="48"/>
        <v>-15000</v>
      </c>
      <c r="J296" s="36">
        <f t="shared" si="54"/>
        <v>2030250</v>
      </c>
      <c r="K296" s="36">
        <f t="shared" si="44"/>
        <v>1645250</v>
      </c>
      <c r="L296" s="36">
        <f t="shared" si="45"/>
        <v>385000</v>
      </c>
      <c r="M296" s="36">
        <f t="shared" si="50"/>
        <v>162060</v>
      </c>
      <c r="N296" s="36">
        <f t="shared" si="53"/>
        <v>1645250</v>
      </c>
      <c r="O296" s="36">
        <f t="shared" si="47"/>
        <v>70000</v>
      </c>
    </row>
    <row r="297" spans="1:15" ht="12.75">
      <c r="A297" s="1">
        <v>38730</v>
      </c>
      <c r="B297" t="s">
        <v>33</v>
      </c>
      <c r="C297">
        <v>5</v>
      </c>
      <c r="E297">
        <f t="shared" si="49"/>
        <v>-3</v>
      </c>
      <c r="F297">
        <f t="shared" si="51"/>
        <v>587</v>
      </c>
      <c r="G297">
        <f t="shared" si="46"/>
        <v>11</v>
      </c>
      <c r="H297" s="39">
        <f t="shared" si="52"/>
        <v>100</v>
      </c>
      <c r="I297" s="36">
        <f t="shared" si="48"/>
        <v>-15000</v>
      </c>
      <c r="J297" s="36">
        <f t="shared" si="54"/>
        <v>2015250</v>
      </c>
      <c r="K297" s="36">
        <f t="shared" si="44"/>
        <v>1645250</v>
      </c>
      <c r="L297" s="36">
        <f t="shared" si="45"/>
        <v>370000</v>
      </c>
      <c r="M297" s="36">
        <f t="shared" si="50"/>
        <v>158310</v>
      </c>
      <c r="N297" s="36">
        <f t="shared" si="53"/>
        <v>1645250</v>
      </c>
      <c r="O297" s="36">
        <f t="shared" si="47"/>
        <v>55000</v>
      </c>
    </row>
    <row r="298" spans="1:15" ht="12.75">
      <c r="A298" s="1">
        <v>38736</v>
      </c>
      <c r="B298" t="s">
        <v>34</v>
      </c>
      <c r="C298">
        <v>9</v>
      </c>
      <c r="E298">
        <f t="shared" si="49"/>
        <v>0</v>
      </c>
      <c r="F298">
        <f t="shared" si="51"/>
        <v>587</v>
      </c>
      <c r="G298">
        <f t="shared" si="46"/>
        <v>11</v>
      </c>
      <c r="H298" s="39">
        <f t="shared" si="52"/>
        <v>100</v>
      </c>
      <c r="I298" s="36">
        <f t="shared" si="48"/>
        <v>0</v>
      </c>
      <c r="J298" s="36">
        <f t="shared" si="54"/>
        <v>2015250</v>
      </c>
      <c r="K298" s="36">
        <f t="shared" si="44"/>
        <v>1645250</v>
      </c>
      <c r="L298" s="36">
        <f t="shared" si="45"/>
        <v>370000</v>
      </c>
      <c r="M298" s="36">
        <f t="shared" si="50"/>
        <v>158310</v>
      </c>
      <c r="N298" s="36">
        <f t="shared" si="53"/>
        <v>1645250</v>
      </c>
      <c r="O298" s="36">
        <f t="shared" si="47"/>
        <v>55000</v>
      </c>
    </row>
    <row r="299" spans="1:15" ht="12.75">
      <c r="A299" s="1">
        <v>38737</v>
      </c>
      <c r="B299" t="s">
        <v>33</v>
      </c>
      <c r="C299">
        <v>4</v>
      </c>
      <c r="E299">
        <f t="shared" si="49"/>
        <v>-3</v>
      </c>
      <c r="F299">
        <f t="shared" si="51"/>
        <v>584</v>
      </c>
      <c r="G299">
        <f t="shared" si="46"/>
        <v>11</v>
      </c>
      <c r="H299" s="39">
        <f t="shared" si="52"/>
        <v>100</v>
      </c>
      <c r="I299" s="36">
        <f t="shared" si="48"/>
        <v>-15000</v>
      </c>
      <c r="J299" s="36">
        <f t="shared" si="54"/>
        <v>2000250</v>
      </c>
      <c r="K299" s="36">
        <f t="shared" si="44"/>
        <v>1645250</v>
      </c>
      <c r="L299" s="36">
        <f t="shared" si="45"/>
        <v>355000</v>
      </c>
      <c r="M299" s="36">
        <f t="shared" si="50"/>
        <v>154560</v>
      </c>
      <c r="N299" s="36">
        <f t="shared" si="53"/>
        <v>1645250</v>
      </c>
      <c r="O299" s="36">
        <f t="shared" si="47"/>
        <v>55000</v>
      </c>
    </row>
  </sheetData>
  <hyperlinks>
    <hyperlink ref="A3" r:id="rId1" display="data from handcharts"/>
  </hyperlinks>
  <printOptions/>
  <pageMargins left="0.75" right="0.75" top="1" bottom="1" header="0.5" footer="0.5"/>
  <pageSetup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DS2</dc:creator>
  <cp:keywords/>
  <dc:description/>
  <cp:lastModifiedBy>DS2</cp:lastModifiedBy>
  <dcterms:created xsi:type="dcterms:W3CDTF">2005-12-29T01:22:23Z</dcterms:created>
  <dcterms:modified xsi:type="dcterms:W3CDTF">2006-01-24T01:33:35Z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